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E:\Bilanca i zapisnici\Financijski izvještaji 2024\Završno izvješće 31.12.2024\"/>
    </mc:Choice>
  </mc:AlternateContent>
  <xr:revisionPtr revIDLastSave="0" documentId="13_ncr:1_{98FC8DB7-8808-4C3F-B78F-5261B5A1D7F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H311" i="9"/>
  <c r="G311" i="9"/>
  <c r="F311" i="9"/>
  <c r="E311" i="9"/>
  <c r="B311" i="9"/>
  <c r="H310" i="9"/>
  <c r="G310" i="9"/>
  <c r="F310" i="9"/>
  <c r="E310" i="9"/>
  <c r="B310" i="9"/>
  <c r="H309" i="9"/>
  <c r="E309" i="9" s="1"/>
  <c r="B309" i="9" s="1"/>
  <c r="G309" i="9"/>
  <c r="F309" i="9"/>
  <c r="H308" i="9"/>
  <c r="G308" i="9"/>
  <c r="F308" i="9"/>
  <c r="E308" i="9"/>
  <c r="B308" i="9" s="1"/>
  <c r="H307" i="9"/>
  <c r="G307" i="9"/>
  <c r="F307" i="9"/>
  <c r="E307" i="9"/>
  <c r="B307" i="9"/>
  <c r="H306" i="9"/>
  <c r="G306" i="9"/>
  <c r="F306" i="9"/>
  <c r="E306" i="9"/>
  <c r="B306" i="9"/>
  <c r="H305" i="9"/>
  <c r="G305" i="9"/>
  <c r="F305" i="9"/>
  <c r="E305" i="9"/>
  <c r="B305" i="9"/>
  <c r="H304" i="9"/>
  <c r="G304" i="9"/>
  <c r="F304" i="9"/>
  <c r="E304" i="9"/>
  <c r="B304" i="9" s="1"/>
  <c r="H303" i="9"/>
  <c r="G303" i="9"/>
  <c r="E303" i="9" s="1"/>
  <c r="B303" i="9" s="1"/>
  <c r="F303" i="9"/>
  <c r="H302" i="9"/>
  <c r="G302" i="9"/>
  <c r="E302" i="9" s="1"/>
  <c r="B302" i="9" s="1"/>
  <c r="F302" i="9"/>
  <c r="H301" i="9"/>
  <c r="G301" i="9"/>
  <c r="F301" i="9"/>
  <c r="H300" i="9"/>
  <c r="G300" i="9"/>
  <c r="F300" i="9"/>
  <c r="H299" i="9"/>
  <c r="G299" i="9"/>
  <c r="E299" i="9" s="1"/>
  <c r="B299" i="9" s="1"/>
  <c r="F299" i="9"/>
  <c r="H298" i="9"/>
  <c r="G298" i="9"/>
  <c r="F298" i="9"/>
  <c r="H297" i="9"/>
  <c r="G297" i="9"/>
  <c r="F297" i="9"/>
  <c r="E297" i="9"/>
  <c r="B297" i="9"/>
  <c r="H296" i="9"/>
  <c r="G296" i="9"/>
  <c r="F296" i="9"/>
  <c r="E296" i="9"/>
  <c r="B296" i="9" s="1"/>
  <c r="H295" i="9"/>
  <c r="G295" i="9"/>
  <c r="F295" i="9"/>
  <c r="E295" i="9"/>
  <c r="B295" i="9" s="1"/>
  <c r="H294" i="9"/>
  <c r="G294" i="9"/>
  <c r="F294" i="9"/>
  <c r="H293" i="9"/>
  <c r="G293" i="9"/>
  <c r="F293" i="9"/>
  <c r="H292" i="9"/>
  <c r="E292" i="9" s="1"/>
  <c r="B292" i="9" s="1"/>
  <c r="G292" i="9"/>
  <c r="F292" i="9"/>
  <c r="H291" i="9"/>
  <c r="E291" i="9" s="1"/>
  <c r="B291" i="9" s="1"/>
  <c r="G291" i="9"/>
  <c r="F291" i="9"/>
  <c r="H290" i="9"/>
  <c r="G290" i="9"/>
  <c r="F290" i="9"/>
  <c r="E290" i="9"/>
  <c r="B290" i="9"/>
  <c r="H289" i="9"/>
  <c r="G289" i="9"/>
  <c r="F289" i="9"/>
  <c r="E289" i="9"/>
  <c r="B289" i="9"/>
  <c r="H288" i="9"/>
  <c r="G288" i="9"/>
  <c r="F288" i="9"/>
  <c r="H287" i="9"/>
  <c r="G287" i="9"/>
  <c r="E287" i="9" s="1"/>
  <c r="B287" i="9" s="1"/>
  <c r="F287" i="9"/>
  <c r="H286" i="9"/>
  <c r="G286" i="9"/>
  <c r="F286" i="9"/>
  <c r="F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G278" i="9"/>
  <c r="F278" i="9"/>
  <c r="F277" i="9"/>
  <c r="F276" i="9"/>
  <c r="L275" i="9"/>
  <c r="H275" i="9"/>
  <c r="G275" i="9"/>
  <c r="F275" i="9"/>
  <c r="E275" i="9"/>
  <c r="B275" i="9"/>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s="1"/>
  <c r="B218" i="9" s="1"/>
  <c r="E218" i="9"/>
  <c r="M217" i="9"/>
  <c r="L217" i="9"/>
  <c r="F217" i="9" s="1"/>
  <c r="B217" i="9" s="1"/>
  <c r="E217" i="9"/>
  <c r="M216" i="9"/>
  <c r="L216" i="9"/>
  <c r="F216" i="9" s="1"/>
  <c r="B216" i="9" s="1"/>
  <c r="E216" i="9"/>
  <c r="M215" i="9"/>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E32" i="9" s="1"/>
  <c r="B32" i="9" s="1"/>
  <c r="G32" i="9"/>
  <c r="F32" i="9"/>
  <c r="H31" i="9"/>
  <c r="G31" i="9"/>
  <c r="F31" i="9"/>
  <c r="E31" i="9"/>
  <c r="B31" i="9"/>
  <c r="H30" i="9"/>
  <c r="G30" i="9"/>
  <c r="F30" i="9"/>
  <c r="E30" i="9"/>
  <c r="B30" i="9"/>
  <c r="H29" i="9"/>
  <c r="G29" i="9"/>
  <c r="F29" i="9"/>
  <c r="E29" i="9"/>
  <c r="B29" i="9"/>
  <c r="H28" i="9"/>
  <c r="G28" i="9"/>
  <c r="F28" i="9"/>
  <c r="E28" i="9"/>
  <c r="B28" i="9" s="1"/>
  <c r="H27" i="9"/>
  <c r="G27" i="9"/>
  <c r="F27" i="9"/>
  <c r="E27" i="9"/>
  <c r="B27" i="9" s="1"/>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I10" i="9"/>
  <c r="F4" i="9"/>
  <c r="O3" i="9"/>
  <c r="I3" i="9"/>
  <c r="H3" i="9"/>
  <c r="G3" i="9"/>
  <c r="D101" i="8"/>
  <c r="I36" i="3" s="1"/>
  <c r="D95" i="8"/>
  <c r="D90" i="8"/>
  <c r="D85" i="8"/>
  <c r="D80" i="8"/>
  <c r="D75" i="8"/>
  <c r="D70" i="8"/>
  <c r="D65" i="8"/>
  <c r="D60" i="8"/>
  <c r="D55" i="8"/>
  <c r="D49" i="8" s="1"/>
  <c r="D50" i="8"/>
  <c r="D44" i="8"/>
  <c r="D42" i="8"/>
  <c r="D36" i="8"/>
  <c r="D26" i="8"/>
  <c r="D24" i="8"/>
  <c r="D18" i="8"/>
  <c r="D8" i="8"/>
  <c r="D6" i="8"/>
  <c r="E44" i="7"/>
  <c r="D44" i="7"/>
  <c r="E39" i="7"/>
  <c r="D39" i="7"/>
  <c r="E38" i="7"/>
  <c r="D38" i="7"/>
  <c r="E30" i="7"/>
  <c r="D30" i="7"/>
  <c r="E23" i="7"/>
  <c r="D23" i="7"/>
  <c r="E22" i="7"/>
  <c r="D22" i="7"/>
  <c r="E14" i="7"/>
  <c r="D14" i="7"/>
  <c r="E7" i="7"/>
  <c r="D1438" i="1" s="1"/>
  <c r="D7" i="7"/>
  <c r="D6" i="7"/>
  <c r="D5" i="7"/>
  <c r="D141" i="6"/>
  <c r="F140" i="6"/>
  <c r="F139" i="6"/>
  <c r="F138" i="6"/>
  <c r="F137" i="6"/>
  <c r="F136" i="6"/>
  <c r="F135" i="6"/>
  <c r="F134" i="6"/>
  <c r="F133" i="6"/>
  <c r="F132" i="6"/>
  <c r="F131" i="6"/>
  <c r="F130" i="6"/>
  <c r="E130" i="6"/>
  <c r="D130" i="6"/>
  <c r="E129" i="6"/>
  <c r="F129" i="6" s="1"/>
  <c r="D129" i="6"/>
  <c r="F128" i="6"/>
  <c r="F127" i="6"/>
  <c r="F126" i="6"/>
  <c r="F125" i="6"/>
  <c r="F124" i="6"/>
  <c r="F123" i="6"/>
  <c r="E122" i="6"/>
  <c r="F122" i="6" s="1"/>
  <c r="D122" i="6"/>
  <c r="F121" i="6"/>
  <c r="F120" i="6"/>
  <c r="F119" i="6"/>
  <c r="F118" i="6"/>
  <c r="E118" i="6"/>
  <c r="D118" i="6"/>
  <c r="F117" i="6"/>
  <c r="F116" i="6"/>
  <c r="F115" i="6"/>
  <c r="E115" i="6"/>
  <c r="D115" i="6"/>
  <c r="D114" i="6"/>
  <c r="F113" i="6"/>
  <c r="F112" i="6"/>
  <c r="F111" i="6"/>
  <c r="F110" i="6"/>
  <c r="F109" i="6"/>
  <c r="F108" i="6"/>
  <c r="E107" i="6"/>
  <c r="F107" i="6" s="1"/>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F39" i="6" s="1"/>
  <c r="D39" i="6"/>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1235" i="1" s="1"/>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E176" i="5" s="1"/>
  <c r="I22" i="3"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D176"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1030" i="1" s="1"/>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F13" i="5" s="1"/>
  <c r="D13" i="5"/>
  <c r="E12" i="5"/>
  <c r="D990" i="1" s="1"/>
  <c r="D12" i="5"/>
  <c r="F11" i="5"/>
  <c r="F10" i="5"/>
  <c r="F9" i="5"/>
  <c r="F8" i="5"/>
  <c r="E8" i="5"/>
  <c r="D8" i="5"/>
  <c r="D7"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D646" i="4"/>
  <c r="D645" i="4"/>
  <c r="F644" i="4"/>
  <c r="D644"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E644" i="4" s="1"/>
  <c r="D417" i="4"/>
  <c r="E416" i="4"/>
  <c r="F416" i="4" s="1"/>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G36" i="3"/>
  <c r="B36" i="3"/>
  <c r="G35" i="3"/>
  <c r="B35" i="3"/>
  <c r="I34" i="3"/>
  <c r="G34" i="3"/>
  <c r="B34" i="3"/>
  <c r="I33" i="3"/>
  <c r="G33" i="3"/>
  <c r="B33" i="3"/>
  <c r="I32" i="3"/>
  <c r="H32" i="3"/>
  <c r="G32" i="3"/>
  <c r="B32" i="3"/>
  <c r="I31" i="3"/>
  <c r="H31" i="3"/>
  <c r="G31" i="3"/>
  <c r="B31" i="3"/>
  <c r="I30" i="3"/>
  <c r="H30" i="3"/>
  <c r="G30" i="3"/>
  <c r="B30" i="3"/>
  <c r="H29" i="3"/>
  <c r="G29" i="3"/>
  <c r="B29" i="3"/>
  <c r="H28" i="3"/>
  <c r="G28" i="3"/>
  <c r="B28" i="3"/>
  <c r="H27" i="3"/>
  <c r="G27" i="3"/>
  <c r="B27" i="3"/>
  <c r="I26" i="3"/>
  <c r="H26" i="3"/>
  <c r="G26" i="3"/>
  <c r="B26" i="3"/>
  <c r="H25" i="3"/>
  <c r="G25" i="3"/>
  <c r="B25" i="3"/>
  <c r="H24" i="3"/>
  <c r="G24" i="3"/>
  <c r="B24" i="3"/>
  <c r="I23" i="3"/>
  <c r="H23" i="3"/>
  <c r="G23" i="3"/>
  <c r="B23" i="3"/>
  <c r="H22" i="3"/>
  <c r="G22" i="3"/>
  <c r="B22" i="3"/>
  <c r="I21" i="3"/>
  <c r="H21" i="3"/>
  <c r="G21" i="3"/>
  <c r="B21" i="3"/>
  <c r="H20" i="3"/>
  <c r="G20" i="3"/>
  <c r="B20" i="3"/>
  <c r="H19" i="3"/>
  <c r="G19" i="3"/>
  <c r="B19" i="3"/>
  <c r="H18" i="3"/>
  <c r="G18" i="3"/>
  <c r="B18" i="3"/>
  <c r="I17" i="3"/>
  <c r="H17" i="3"/>
  <c r="G17" i="3"/>
  <c r="B17" i="3"/>
  <c r="I16" i="3"/>
  <c r="H16" i="3"/>
  <c r="G16" i="3"/>
  <c r="B16" i="3"/>
  <c r="H10" i="3" a="1"/>
  <c r="H10" i="3" s="1"/>
  <c r="L3" i="9" s="1"/>
  <c r="H1580" i="1"/>
  <c r="G1580" i="1"/>
  <c r="C1580" i="1"/>
  <c r="H1579" i="1"/>
  <c r="G1579" i="1"/>
  <c r="C1579" i="1"/>
  <c r="C1578" i="1"/>
  <c r="H1578" i="1" s="1"/>
  <c r="H1577" i="1"/>
  <c r="G1577" i="1"/>
  <c r="C1577"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C1564" i="1"/>
  <c r="H1564" i="1" s="1"/>
  <c r="H1563" i="1"/>
  <c r="G1563" i="1"/>
  <c r="C1563" i="1"/>
  <c r="H1562" i="1"/>
  <c r="G1562" i="1"/>
  <c r="C1562" i="1"/>
  <c r="H1561" i="1"/>
  <c r="G1561" i="1"/>
  <c r="C1561" i="1"/>
  <c r="C1560" i="1"/>
  <c r="H1560" i="1" s="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C1534" i="1"/>
  <c r="G1534" i="1" s="1"/>
  <c r="H1533" i="1"/>
  <c r="G1533" i="1"/>
  <c r="C1533" i="1"/>
  <c r="H1532" i="1"/>
  <c r="G1532" i="1"/>
  <c r="C1532" i="1"/>
  <c r="C1531" i="1"/>
  <c r="H1531" i="1" s="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D1440" i="1"/>
  <c r="G1440" i="1" s="1"/>
  <c r="C1440" i="1"/>
  <c r="H1439" i="1"/>
  <c r="D1439" i="1"/>
  <c r="J1439" i="1" s="1"/>
  <c r="C1439" i="1"/>
  <c r="C1438" i="1"/>
  <c r="C1437" i="1"/>
  <c r="C1436" i="1"/>
  <c r="C1435" i="1"/>
  <c r="H1434" i="1"/>
  <c r="G1434" i="1"/>
  <c r="D1434" i="1"/>
  <c r="C1434" i="1"/>
  <c r="H1433" i="1"/>
  <c r="G1433" i="1"/>
  <c r="D1433" i="1"/>
  <c r="C1433" i="1"/>
  <c r="H1432" i="1"/>
  <c r="G1432" i="1"/>
  <c r="D1432" i="1"/>
  <c r="C1432" i="1"/>
  <c r="H1431" i="1"/>
  <c r="G1431" i="1"/>
  <c r="D1431" i="1"/>
  <c r="C1431" i="1"/>
  <c r="H1430" i="1"/>
  <c r="G1430" i="1"/>
  <c r="D1430" i="1"/>
  <c r="C1430" i="1"/>
  <c r="D1429" i="1"/>
  <c r="H1429" i="1" s="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6" i="1" s="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G1403" i="1"/>
  <c r="D1403" i="1"/>
  <c r="H1403" i="1" s="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D1382" i="1"/>
  <c r="H1382" i="1" s="1"/>
  <c r="C1382" i="1"/>
  <c r="H1381" i="1"/>
  <c r="G1381" i="1"/>
  <c r="D1381" i="1"/>
  <c r="C1381" i="1"/>
  <c r="H1380" i="1"/>
  <c r="G1380" i="1"/>
  <c r="D1380" i="1"/>
  <c r="C1380" i="1"/>
  <c r="H1379" i="1"/>
  <c r="G1379" i="1"/>
  <c r="D1379" i="1"/>
  <c r="C1379" i="1"/>
  <c r="H1378" i="1"/>
  <c r="G1378" i="1"/>
  <c r="D1378" i="1"/>
  <c r="C1378" i="1"/>
  <c r="D1377" i="1"/>
  <c r="H1377" i="1" s="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D1347" i="1"/>
  <c r="H1347" i="1" s="1"/>
  <c r="C1347" i="1"/>
  <c r="H1346" i="1"/>
  <c r="G1346" i="1"/>
  <c r="D1346" i="1"/>
  <c r="C1346" i="1"/>
  <c r="H1345" i="1"/>
  <c r="G1345" i="1"/>
  <c r="D1345" i="1"/>
  <c r="C1345" i="1"/>
  <c r="D1344" i="1"/>
  <c r="G1344" i="1" s="1"/>
  <c r="C1344" i="1"/>
  <c r="H1343" i="1"/>
  <c r="G1343" i="1"/>
  <c r="D1343" i="1"/>
  <c r="C1343" i="1"/>
  <c r="D1342" i="1"/>
  <c r="H1342" i="1" s="1"/>
  <c r="C1342" i="1"/>
  <c r="H1341" i="1"/>
  <c r="G1341" i="1"/>
  <c r="D1341" i="1"/>
  <c r="C1341" i="1"/>
  <c r="D1340" i="1"/>
  <c r="H1340" i="1" s="1"/>
  <c r="C1340" i="1"/>
  <c r="H1339" i="1"/>
  <c r="G1339" i="1"/>
  <c r="D1339" i="1"/>
  <c r="C1339" i="1"/>
  <c r="H1338" i="1"/>
  <c r="G1338" i="1"/>
  <c r="D1338" i="1"/>
  <c r="C1338" i="1"/>
  <c r="D1337" i="1"/>
  <c r="H1337" i="1" s="1"/>
  <c r="C1337" i="1"/>
  <c r="H1336" i="1"/>
  <c r="G1336" i="1"/>
  <c r="D1336" i="1"/>
  <c r="C1336" i="1"/>
  <c r="H1335" i="1"/>
  <c r="G1335" i="1"/>
  <c r="D1335" i="1"/>
  <c r="C1335" i="1"/>
  <c r="D1334" i="1"/>
  <c r="H1334" i="1" s="1"/>
  <c r="C1334"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G1301" i="1"/>
  <c r="D1301" i="1"/>
  <c r="H1301" i="1" s="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D1267" i="1"/>
  <c r="G1267" i="1" s="1"/>
  <c r="C1267" i="1"/>
  <c r="D1266" i="1"/>
  <c r="H1266" i="1" s="1"/>
  <c r="C1266" i="1"/>
  <c r="D1265" i="1"/>
  <c r="H1265" i="1" s="1"/>
  <c r="C1265" i="1"/>
  <c r="D1264" i="1"/>
  <c r="H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D1242" i="1"/>
  <c r="H1242" i="1" s="1"/>
  <c r="C1242" i="1"/>
  <c r="D1241" i="1"/>
  <c r="H1241" i="1" s="1"/>
  <c r="C1241" i="1"/>
  <c r="D1240" i="1"/>
  <c r="H1240" i="1" s="1"/>
  <c r="C1240" i="1"/>
  <c r="H1239" i="1"/>
  <c r="G1239" i="1"/>
  <c r="D1239" i="1"/>
  <c r="C1239" i="1"/>
  <c r="H1238" i="1"/>
  <c r="G1238" i="1"/>
  <c r="D1238" i="1"/>
  <c r="C1238" i="1"/>
  <c r="H1237" i="1"/>
  <c r="G1237" i="1"/>
  <c r="D1237" i="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4" i="1" s="1"/>
  <c r="C1154"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D996" i="1"/>
  <c r="G996" i="1" s="1"/>
  <c r="C996" i="1"/>
  <c r="H995" i="1"/>
  <c r="G995" i="1"/>
  <c r="D995" i="1"/>
  <c r="C995" i="1"/>
  <c r="H994" i="1"/>
  <c r="G994" i="1"/>
  <c r="D994" i="1"/>
  <c r="C994" i="1"/>
  <c r="H993" i="1"/>
  <c r="G993" i="1"/>
  <c r="D993" i="1"/>
  <c r="C993" i="1"/>
  <c r="H992" i="1"/>
  <c r="G992" i="1"/>
  <c r="D992" i="1"/>
  <c r="C992" i="1"/>
  <c r="D991" i="1"/>
  <c r="H991" i="1" s="1"/>
  <c r="C991" i="1"/>
  <c r="C990" i="1"/>
  <c r="H989" i="1"/>
  <c r="G989" i="1"/>
  <c r="D989" i="1"/>
  <c r="C989" i="1"/>
  <c r="H988" i="1"/>
  <c r="G988" i="1"/>
  <c r="D988" i="1"/>
  <c r="C988" i="1"/>
  <c r="H987" i="1"/>
  <c r="G987" i="1"/>
  <c r="D987" i="1"/>
  <c r="C987" i="1"/>
  <c r="H986" i="1"/>
  <c r="G986" i="1"/>
  <c r="D986" i="1"/>
  <c r="C986" i="1"/>
  <c r="C985"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40" i="1"/>
  <c r="C639" i="1"/>
  <c r="C638"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D412" i="1"/>
  <c r="H412" i="1" s="1"/>
  <c r="C412" i="1"/>
  <c r="D411" i="1"/>
  <c r="G411" i="1" s="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G1235" i="1" l="1"/>
  <c r="H1235" i="1"/>
  <c r="G1236" i="1"/>
  <c r="E300" i="9"/>
  <c r="B300" i="9" s="1"/>
  <c r="E288" i="9"/>
  <c r="B288" i="9" s="1"/>
  <c r="F215" i="9"/>
  <c r="E286" i="9"/>
  <c r="H1440" i="1"/>
  <c r="I1440" i="1" s="1"/>
  <c r="J1440" i="1"/>
  <c r="E6" i="7"/>
  <c r="H1438" i="1"/>
  <c r="G1438" i="1"/>
  <c r="G1439" i="1"/>
  <c r="I1439" i="1" s="1"/>
  <c r="E293" i="9"/>
  <c r="B293" i="9" s="1"/>
  <c r="E33" i="9"/>
  <c r="B33" i="9" s="1"/>
  <c r="E294" i="9"/>
  <c r="B294" i="9" s="1"/>
  <c r="E298" i="9"/>
  <c r="B298" i="9" s="1"/>
  <c r="E301" i="9"/>
  <c r="B301" i="9" s="1"/>
  <c r="H990" i="1"/>
  <c r="G990" i="1"/>
  <c r="F12" i="5"/>
  <c r="H996" i="1"/>
  <c r="G991" i="1"/>
  <c r="G1564" i="1"/>
  <c r="G1560" i="1"/>
  <c r="G1578" i="1"/>
  <c r="C1576" i="1"/>
  <c r="G1531" i="1"/>
  <c r="D43" i="8"/>
  <c r="G313" i="9" s="1"/>
  <c r="E313" i="9" s="1"/>
  <c r="C1524" i="1"/>
  <c r="G1524" i="1" s="1"/>
  <c r="C1530" i="1"/>
  <c r="H1530" i="1" s="1"/>
  <c r="G1530" i="1"/>
  <c r="G1033" i="1"/>
  <c r="G1032" i="1"/>
  <c r="D1211" i="1"/>
  <c r="D1153" i="1"/>
  <c r="E175" i="5"/>
  <c r="H19" i="9"/>
  <c r="E19" i="9" s="1"/>
  <c r="B19" i="9" s="1"/>
  <c r="F176" i="5"/>
  <c r="G1154" i="1"/>
  <c r="G1030" i="1"/>
  <c r="H1030" i="1"/>
  <c r="E7" i="5"/>
  <c r="G1264" i="1"/>
  <c r="G1242" i="1"/>
  <c r="G1240" i="1"/>
  <c r="G1241" i="1"/>
  <c r="G1266" i="1"/>
  <c r="G1265" i="1"/>
  <c r="G1263" i="1"/>
  <c r="H1263" i="1"/>
  <c r="D638" i="1"/>
  <c r="G289" i="1"/>
  <c r="H411" i="1"/>
  <c r="H289" i="1"/>
  <c r="E643" i="4"/>
  <c r="G412" i="1"/>
  <c r="D1423" i="1"/>
  <c r="H1423" i="1" s="1"/>
  <c r="G1423" i="1"/>
  <c r="G1429" i="1"/>
  <c r="E114" i="6"/>
  <c r="G1416" i="1"/>
  <c r="D1401" i="1"/>
  <c r="G1382" i="1"/>
  <c r="D1376" i="1"/>
  <c r="H1376" i="1" s="1"/>
  <c r="G1377" i="1"/>
  <c r="G1376" i="1"/>
  <c r="D1333" i="1"/>
  <c r="G1334" i="1"/>
  <c r="E35" i="6"/>
  <c r="F35" i="6" s="1"/>
  <c r="H1344" i="1"/>
  <c r="G1347" i="1"/>
  <c r="D1329" i="1"/>
  <c r="H1329" i="1" s="1"/>
  <c r="G1340" i="1"/>
  <c r="G1329" i="1"/>
  <c r="G1342" i="1"/>
  <c r="G1337" i="1"/>
  <c r="E5" i="6"/>
  <c r="D1300" i="1"/>
  <c r="B286" i="9"/>
  <c r="B215" i="9"/>
  <c r="D1437" i="1" l="1"/>
  <c r="E5" i="7"/>
  <c r="K1451" i="9"/>
  <c r="H1524" i="1"/>
  <c r="G314" i="9"/>
  <c r="E314" i="9" s="1"/>
  <c r="B314" i="9" s="1"/>
  <c r="G1576" i="1"/>
  <c r="H1576" i="1"/>
  <c r="I35" i="3"/>
  <c r="C1518" i="1"/>
  <c r="B313" i="9"/>
  <c r="H1211" i="1"/>
  <c r="G1211" i="1"/>
  <c r="D1152" i="1"/>
  <c r="F175" i="5"/>
  <c r="G1153" i="1"/>
  <c r="H1153" i="1"/>
  <c r="D985" i="1"/>
  <c r="I20" i="3"/>
  <c r="E6" i="5"/>
  <c r="F7" i="5"/>
  <c r="F643" i="4"/>
  <c r="E645" i="4"/>
  <c r="D637" i="1"/>
  <c r="H638" i="1"/>
  <c r="G638" i="1"/>
  <c r="E646" i="4"/>
  <c r="F114" i="6"/>
  <c r="I27" i="3"/>
  <c r="D1408" i="1"/>
  <c r="H1401" i="1"/>
  <c r="G1401" i="1"/>
  <c r="I25" i="3"/>
  <c r="H1333" i="1"/>
  <c r="G1333" i="1"/>
  <c r="H1300" i="1"/>
  <c r="G1300" i="1"/>
  <c r="F5" i="6"/>
  <c r="D1299" i="1"/>
  <c r="E141" i="6"/>
  <c r="G318" i="9" s="1"/>
  <c r="E318" i="9" s="1"/>
  <c r="I24" i="3"/>
  <c r="I29" i="3" l="1"/>
  <c r="G316" i="9"/>
  <c r="E316" i="9" s="1"/>
  <c r="D1436" i="1"/>
  <c r="H1437" i="1"/>
  <c r="G1437" i="1"/>
  <c r="E312" i="9"/>
  <c r="H1518" i="1"/>
  <c r="H11" i="3"/>
  <c r="N3" i="9" s="1"/>
  <c r="G1518" i="1"/>
  <c r="H1152" i="1"/>
  <c r="G1152" i="1"/>
  <c r="F6" i="5"/>
  <c r="G285" i="9"/>
  <c r="E285" i="9" s="1"/>
  <c r="B285" i="9" s="1"/>
  <c r="D984" i="1"/>
  <c r="H278" i="9"/>
  <c r="E278" i="9" s="1"/>
  <c r="H985" i="1"/>
  <c r="G985" i="1"/>
  <c r="I19" i="3"/>
  <c r="D640" i="1"/>
  <c r="G637" i="1"/>
  <c r="H637" i="1"/>
  <c r="H7" i="3"/>
  <c r="D639" i="1"/>
  <c r="F645" i="4"/>
  <c r="I18" i="3"/>
  <c r="G276" i="9"/>
  <c r="E276" i="9" s="1"/>
  <c r="B276" i="9" s="1"/>
  <c r="H1408" i="1"/>
  <c r="G1408" i="1"/>
  <c r="E317" i="9"/>
  <c r="B318" i="9"/>
  <c r="H1299" i="1"/>
  <c r="G1299" i="1"/>
  <c r="I28" i="3"/>
  <c r="D1435" i="1"/>
  <c r="H9" i="3" s="1"/>
  <c r="F141" i="6"/>
  <c r="G1436" i="1" l="1"/>
  <c r="H1436" i="1"/>
  <c r="E315" i="9"/>
  <c r="I10" i="3" s="1"/>
  <c r="B316" i="9"/>
  <c r="I11" i="3"/>
  <c r="B278" i="9"/>
  <c r="E277" i="9"/>
  <c r="H984" i="1"/>
  <c r="G984" i="1"/>
  <c r="H8" i="3"/>
  <c r="J3" i="9"/>
  <c r="H640" i="1"/>
  <c r="G640" i="1"/>
  <c r="H639" i="1"/>
  <c r="G639" i="1"/>
  <c r="I9" i="3"/>
  <c r="K3" i="9"/>
  <c r="H1435" i="1"/>
  <c r="G1435" i="1"/>
  <c r="M3" i="9" l="1"/>
  <c r="M15" i="9" s="1"/>
  <c r="I8" i="3"/>
  <c r="H274" i="9"/>
  <c r="G274" i="9"/>
  <c r="E274" i="9" s="1"/>
  <c r="M272" i="9"/>
  <c r="L272" i="9"/>
  <c r="F272" i="9" s="1"/>
  <c r="H18" i="9"/>
  <c r="G18" i="9"/>
  <c r="K10" i="9"/>
  <c r="K9" i="9"/>
  <c r="K5" i="9"/>
  <c r="I11" i="9" l="1"/>
  <c r="G17" i="9"/>
  <c r="K6" i="9"/>
  <c r="H17" i="9"/>
  <c r="K13" i="9"/>
  <c r="K7" i="9"/>
  <c r="I17" i="9"/>
  <c r="E17" i="9" s="1"/>
  <c r="B17" i="9" s="1"/>
  <c r="I6" i="9"/>
  <c r="J11" i="9"/>
  <c r="I9" i="9"/>
  <c r="G15" i="9"/>
  <c r="E15" i="9" s="1"/>
  <c r="J5" i="9"/>
  <c r="J9" i="9"/>
  <c r="E9" i="9" s="1"/>
  <c r="B9" i="9" s="1"/>
  <c r="I5" i="9"/>
  <c r="J12" i="9"/>
  <c r="E12" i="9" s="1"/>
  <c r="B12" i="9" s="1"/>
  <c r="H16" i="9"/>
  <c r="E16" i="9" s="1"/>
  <c r="H15" i="9"/>
  <c r="J17" i="9"/>
  <c r="I7" i="9"/>
  <c r="I12" i="9"/>
  <c r="J10" i="9"/>
  <c r="E10" i="9" s="1"/>
  <c r="B10" i="9" s="1"/>
  <c r="L15" i="9"/>
  <c r="F15" i="9" s="1"/>
  <c r="J8" i="9"/>
  <c r="I8" i="9"/>
  <c r="E8" i="9" s="1"/>
  <c r="B8" i="9" s="1"/>
  <c r="M16" i="9"/>
  <c r="K11" i="9"/>
  <c r="K8" i="9"/>
  <c r="K12" i="9"/>
  <c r="I13" i="9"/>
  <c r="L16" i="9"/>
  <c r="F16" i="9" s="1"/>
  <c r="J13" i="9"/>
  <c r="J6" i="9"/>
  <c r="J7" i="9"/>
  <c r="G16" i="9"/>
  <c r="B274" i="9"/>
  <c r="E20" i="9"/>
  <c r="I7" i="3" s="1"/>
  <c r="B272" i="9"/>
  <c r="F20" i="9"/>
  <c r="E18" i="9"/>
  <c r="E5" i="9" l="1"/>
  <c r="E6" i="9"/>
  <c r="B6" i="9" s="1"/>
  <c r="E7" i="9"/>
  <c r="B7" i="9" s="1"/>
  <c r="E13" i="9"/>
  <c r="B13" i="9" s="1"/>
  <c r="F14" i="9"/>
  <c r="F3" i="9" s="1"/>
  <c r="E11" i="9"/>
  <c r="B11" i="9" s="1"/>
  <c r="B16" i="9"/>
  <c r="B15" i="9"/>
  <c r="E14" i="9"/>
  <c r="B18" i="9"/>
  <c r="B5" i="9"/>
  <c r="E4" i="9" l="1"/>
  <c r="E3" i="9" s="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<sst xmlns="http://schemas.openxmlformats.org/spreadsheetml/2006/main" count="4374" uniqueCount="3427">
  <si>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</si>
  <si>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</si>
  <si>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</si>
  <si>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</si>
  <si>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</si>
  <si>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</si>
  <si>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</si>
  <si>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</si>
  <si>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</si>
  <si>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</si>
  <si>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</si>
  <si>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</si>
  <si>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</si>
  <si>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</si>
  <si>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</si>
  <si>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</si>
  <si>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</si>
  <si>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</si>
  <si>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</si>
  <si>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</si>
  <si>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</si>
  <si>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</si>
  <si>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</si>
  <si>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</si>
  <si>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</si>
  <si>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</si>
  <si>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</si>
  <si>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</si>
  <si>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</si>
  <si>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</si>
  <si>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</si>
  <si>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TOMPOJEVCI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</si>
  <si>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</si>
  <si>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</si>
  <si>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</si>
  <si>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</si>
  <si>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</si>
  <si>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</si>
  <si>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</si>
  <si>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</si>
  <si>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</si>
  <si>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</si>
  <si>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</si>
  <si>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</si>
  <si>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</si>
  <si>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</si>
  <si>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</si>
  <si>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</si>
  <si>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</si>
  <si>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37050 - OPĆINA TOMPOJEVCI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</si>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</sst>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b/>
      <sz val="8"/>
      <color rgb="FF0000FF"/>
      <name val="Arial"/>
      <charset val="134"/>
    </font>
    <font>
      <b/>
      <sz val="8"/>
      <name val="Arial"/>
      <charset val="134"/>
    </font>
    <font>
      <b/>
      <sz val="8"/>
      <color rgb="FF3333FF"/>
      <name val="Arial"/>
      <charset val="238"/>
    </font>
    <font>
      <sz val="8"/>
      <color rgb="FFFF0000"/>
      <name val="Arial"/>
      <charset val="134"/>
    </font>
    <font>
      <sz val="10"/>
      <color rgb="FF0000FF"/>
      <name val="Arial"/>
      <charset val="134"/>
    </font>
    <font>
      <strike/>
      <sz val="9"/>
      <color theme="1"/>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5"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2" xfId="0" applyNumberFormat="1" applyFont="1" applyBorder="1" applyAlignment="1">
      <alignment horizontal="center" vertical="center"/>
    </xf>
    <xf numFmtId="0" fontId="12"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8"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9" xfId="0" applyFont="1" applyFill="1" applyBorder="1" applyAlignment="1" applyProtection="1">
      <alignment horizontal="center" vertical="center" wrapText="1"/>
      <protection locked="0" hidden="1"/>
    </xf>
    <xf numFmtId="0" fontId="21" fillId="5" borderId="30" xfId="6" applyFont="1" applyFill="1" applyBorder="1" applyAlignment="1" applyProtection="1">
      <alignment horizontal="center" vertical="center" wrapText="1"/>
      <protection locked="0" hidden="1"/>
    </xf>
    <xf numFmtId="0" fontId="21" fillId="5" borderId="31" xfId="6"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2" xfId="0" applyNumberFormat="1" applyFont="1" applyBorder="1" applyAlignment="1">
      <alignment horizontal="left" vertical="center" wrapText="1"/>
    </xf>
    <xf numFmtId="49" fontId="19"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5"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 fontId="23" fillId="0" borderId="37" xfId="0" applyNumberFormat="1" applyFont="1" applyBorder="1" applyAlignment="1">
      <alignment vertical="center" wrapText="1"/>
    </xf>
    <xf numFmtId="4" fontId="7" fillId="0" borderId="37" xfId="0" applyNumberFormat="1" applyFont="1" applyBorder="1" applyAlignment="1" applyProtection="1">
      <alignment horizontal="right" vertical="center" shrinkToFit="1"/>
      <protection locked="0"/>
    </xf>
    <xf numFmtId="49" fontId="22"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19" fillId="0" borderId="36" xfId="0" applyNumberFormat="1" applyFont="1" applyBorder="1" applyAlignment="1">
      <alignment horizontal="left" vertical="center" wrapText="1" shrinkToFit="1"/>
    </xf>
    <xf numFmtId="49" fontId="22" fillId="0" borderId="38"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 fontId="7" fillId="0" borderId="40"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xf>
    <xf numFmtId="49" fontId="26" fillId="0" borderId="0" xfId="0" applyNumberFormat="1" applyFont="1" applyAlignment="1">
      <alignment horizontal="left" vertical="center" wrapText="1"/>
    </xf>
    <xf numFmtId="0" fontId="4" fillId="0" borderId="0" xfId="0" applyFont="1" applyAlignment="1">
      <alignment horizontal="left" vertical="center" wrapText="1"/>
    </xf>
    <xf numFmtId="49" fontId="25"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30" xfId="6" applyFont="1" applyFill="1" applyBorder="1" applyAlignment="1" applyProtection="1">
      <alignment horizontal="center" vertical="center"/>
      <protection locked="0" hidden="1"/>
    </xf>
    <xf numFmtId="0" fontId="21" fillId="5" borderId="31" xfId="0" applyFont="1" applyFill="1" applyBorder="1" applyAlignment="1" applyProtection="1">
      <alignment horizontal="center" vertical="center" wrapText="1"/>
      <protection locked="0" hidden="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49" fontId="24" fillId="0" borderId="33" xfId="0" applyNumberFormat="1" applyFont="1" applyBorder="1" applyAlignment="1">
      <alignment horizontal="left" vertical="top" wrapText="1"/>
    </xf>
    <xf numFmtId="4" fontId="23" fillId="0" borderId="33" xfId="0" applyNumberFormat="1" applyFont="1" applyBorder="1" applyAlignment="1">
      <alignment horizontal="right" vertical="center" shrinkToFit="1"/>
    </xf>
    <xf numFmtId="4" fontId="23" fillId="0" borderId="34" xfId="0" applyNumberFormat="1" applyFont="1" applyBorder="1" applyAlignment="1">
      <alignment horizontal="right" vertical="center" shrinkToFi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49" fontId="24" fillId="0" borderId="36" xfId="0" applyNumberFormat="1" applyFont="1" applyBorder="1" applyAlignment="1">
      <alignment horizontal="left" vertical="top" wrapText="1"/>
    </xf>
    <xf numFmtId="4" fontId="23" fillId="0" borderId="36" xfId="0" applyNumberFormat="1" applyFont="1" applyBorder="1" applyAlignment="1">
      <alignment horizontal="right" vertical="center" shrinkToFit="1"/>
    </xf>
    <xf numFmtId="4" fontId="23"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49" fontId="24" fillId="0" borderId="41" xfId="0" applyNumberFormat="1" applyFont="1" applyBorder="1" applyAlignment="1">
      <alignment horizontal="left" vertical="top" wrapText="1"/>
    </xf>
    <xf numFmtId="4" fontId="7"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5" fillId="0" borderId="0" xfId="0" applyNumberFormat="1" applyFont="1" applyAlignment="1">
      <alignment horizontal="left" vertical="center"/>
    </xf>
    <xf numFmtId="0" fontId="22" fillId="0" borderId="0" xfId="0" applyFont="1" applyAlignment="1">
      <alignment horizontal="left" vertical="center"/>
    </xf>
    <xf numFmtId="49" fontId="26" fillId="0" borderId="0" xfId="0" applyNumberFormat="1" applyFont="1" applyAlignment="1">
      <alignment horizontal="left" vertical="center"/>
    </xf>
    <xf numFmtId="49" fontId="25"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28" fillId="0" borderId="0" xfId="0" applyFont="1"/>
    <xf numFmtId="0" fontId="21" fillId="5" borderId="30" xfId="0" applyFont="1" applyFill="1" applyBorder="1" applyAlignment="1" applyProtection="1">
      <alignment horizontal="center" vertical="center" wrapText="1"/>
      <protection locked="0" hidden="1"/>
    </xf>
    <xf numFmtId="49" fontId="13"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0" fillId="0" borderId="33" xfId="0" applyNumberFormat="1" applyFont="1" applyBorder="1" applyAlignment="1">
      <alignment horizontal="left" wrapText="1"/>
    </xf>
    <xf numFmtId="166" fontId="7" fillId="0" borderId="3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wrapText="1"/>
    </xf>
    <xf numFmtId="166" fontId="7" fillId="0" borderId="37" xfId="0" applyNumberFormat="1" applyFont="1" applyBorder="1" applyAlignment="1">
      <alignment horizontal="right" vertical="center"/>
    </xf>
    <xf numFmtId="0" fontId="13" fillId="0" borderId="38" xfId="0" applyFont="1" applyBorder="1" applyAlignment="1">
      <alignment horizontal="left" vertical="center" wrapText="1"/>
    </xf>
    <xf numFmtId="49" fontId="19" fillId="0" borderId="39" xfId="0" applyNumberFormat="1" applyFont="1" applyBorder="1" applyAlignment="1">
      <alignment horizontal="left" vertical="center" wrapText="1"/>
    </xf>
    <xf numFmtId="49" fontId="20" fillId="0" borderId="39" xfId="0" applyNumberFormat="1" applyFont="1" applyBorder="1" applyAlignment="1">
      <alignment horizontal="left" wrapText="1"/>
    </xf>
    <xf numFmtId="4" fontId="23" fillId="0" borderId="39" xfId="0" applyNumberFormat="1" applyFont="1" applyBorder="1" applyAlignment="1">
      <alignment horizontal="right" vertical="center" shrinkToFit="1"/>
    </xf>
    <xf numFmtId="166" fontId="7" fillId="0" borderId="40" xfId="0" applyNumberFormat="1" applyFont="1" applyBorder="1" applyAlignment="1">
      <alignment horizontal="right" vertical="center"/>
    </xf>
    <xf numFmtId="49" fontId="26" fillId="0" borderId="0" xfId="0" applyNumberFormat="1" applyFont="1" applyAlignment="1">
      <alignment horizontal="left"/>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11" fillId="0" borderId="0" xfId="0" applyFont="1"/>
    <xf numFmtId="0" fontId="27" fillId="0" borderId="0" xfId="0" applyFont="1"/>
    <xf numFmtId="0" fontId="27" fillId="0" borderId="0" xfId="0" applyFont="1" applyAlignment="1">
      <alignment vertical="center"/>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0"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7" fillId="0" borderId="44"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9" fontId="24" fillId="0" borderId="45" xfId="0" applyNumberFormat="1" applyFont="1" applyBorder="1" applyAlignment="1">
      <alignment horizontal="left" vertical="top" wrapText="1"/>
    </xf>
    <xf numFmtId="4" fontId="34" fillId="0" borderId="45" xfId="0" applyNumberFormat="1" applyFont="1" applyBorder="1" applyAlignment="1">
      <alignment horizontal="right" vertical="center" shrinkToFit="1"/>
    </xf>
    <xf numFmtId="166" fontId="11" fillId="0" borderId="46" xfId="0" applyNumberFormat="1" applyFont="1" applyBorder="1" applyAlignment="1">
      <alignment horizontal="right" vertical="center"/>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 fontId="34" fillId="0" borderId="36" xfId="0" applyNumberFormat="1" applyFont="1" applyBorder="1" applyAlignment="1">
      <alignment horizontal="right" vertical="center" shrinkToFit="1"/>
    </xf>
    <xf numFmtId="166" fontId="11" fillId="0" borderId="37" xfId="0" applyNumberFormat="1" applyFont="1" applyBorder="1" applyAlignment="1">
      <alignment horizontal="right" vertical="center"/>
    </xf>
    <xf numFmtId="4" fontId="11" fillId="0" borderId="36" xfId="0" applyNumberFormat="1" applyFont="1" applyBorder="1" applyAlignment="1" applyProtection="1">
      <alignment horizontal="right" vertical="center" shrinkToFit="1"/>
      <protection locked="0"/>
    </xf>
    <xf numFmtId="49" fontId="27" fillId="0" borderId="35" xfId="0" applyNumberFormat="1" applyFont="1" applyBorder="1" applyAlignment="1">
      <alignment horizontal="left" vertical="center" shrinkToFit="1"/>
    </xf>
    <xf numFmtId="49" fontId="27" fillId="0" borderId="36" xfId="0" applyNumberFormat="1" applyFont="1" applyBorder="1" applyAlignment="1">
      <alignment horizontal="left" vertical="center" wrapText="1" shrinkToFit="1"/>
    </xf>
    <xf numFmtId="4" fontId="27" fillId="0" borderId="0" xfId="0" applyNumberFormat="1" applyFont="1" applyAlignment="1">
      <alignment vertical="center"/>
    </xf>
    <xf numFmtId="0" fontId="32" fillId="2" borderId="42"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7" fillId="0" borderId="38"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1" fillId="0" borderId="39" xfId="0" applyNumberFormat="1" applyFont="1" applyBorder="1" applyAlignment="1" applyProtection="1">
      <alignment horizontal="right" vertical="center" shrinkToFit="1"/>
      <protection locked="0"/>
    </xf>
    <xf numFmtId="166" fontId="11" fillId="0" borderId="40" xfId="0" applyNumberFormat="1" applyFont="1" applyBorder="1" applyAlignment="1">
      <alignment horizontal="right" vertical="center"/>
    </xf>
    <xf numFmtId="49" fontId="27" fillId="2" borderId="33" xfId="0" applyNumberFormat="1" applyFont="1" applyFill="1" applyBorder="1" applyAlignment="1">
      <alignment horizontal="left" vertical="top"/>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7" fillId="0" borderId="39" xfId="0" applyNumberFormat="1" applyFont="1" applyBorder="1" applyAlignment="1">
      <alignment horizontal="left" vertical="center" wrapText="1" shrinkToFit="1"/>
    </xf>
    <xf numFmtId="49" fontId="24" fillId="0" borderId="39"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7" fillId="0" borderId="0" xfId="0" applyNumberFormat="1" applyFont="1" applyAlignment="1">
      <alignment horizontal="left"/>
    </xf>
    <xf numFmtId="0" fontId="36" fillId="0" borderId="0" xfId="0" applyFont="1"/>
    <xf numFmtId="0" fontId="13" fillId="0" borderId="0" xfId="0" applyFont="1" applyAlignment="1">
      <alignment horizontal="left"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1" fontId="37" fillId="6" borderId="25"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wrapText="1"/>
    </xf>
    <xf numFmtId="49" fontId="38" fillId="6" borderId="49"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xf>
    <xf numFmtId="1" fontId="37" fillId="6" borderId="50" xfId="0" applyNumberFormat="1" applyFont="1" applyFill="1" applyBorder="1" applyAlignment="1">
      <alignment horizontal="center" vertical="center"/>
    </xf>
    <xf numFmtId="49" fontId="22" fillId="0" borderId="35" xfId="0" applyNumberFormat="1" applyFont="1" applyBorder="1" applyAlignment="1">
      <alignment horizontal="left" vertical="top" wrapText="1"/>
    </xf>
    <xf numFmtId="49" fontId="20" fillId="0" borderId="51" xfId="0" applyNumberFormat="1" applyFont="1" applyBorder="1" applyAlignment="1">
      <alignment horizontal="left" vertical="top" wrapText="1"/>
    </xf>
    <xf numFmtId="4" fontId="23" fillId="0" borderId="36" xfId="0" applyNumberFormat="1" applyFont="1" applyBorder="1" applyAlignment="1">
      <alignment horizontal="right" vertical="top" shrinkToFit="1"/>
    </xf>
    <xf numFmtId="166" fontId="7" fillId="0" borderId="37" xfId="0" applyNumberFormat="1" applyFont="1" applyBorder="1" applyAlignment="1">
      <alignment horizontal="right" vertical="top"/>
    </xf>
    <xf numFmtId="4" fontId="7" fillId="0" borderId="36" xfId="0" applyNumberFormat="1" applyFont="1" applyBorder="1" applyAlignment="1" applyProtection="1">
      <alignment horizontal="right" vertical="top" shrinkToFit="1"/>
      <protection locked="0"/>
    </xf>
    <xf numFmtId="49" fontId="22" fillId="0" borderId="38"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4" fontId="7" fillId="0" borderId="39" xfId="0" applyNumberFormat="1" applyFont="1" applyBorder="1" applyAlignment="1" applyProtection="1">
      <alignment horizontal="right" vertical="top" shrinkToFit="1"/>
      <protection locked="0"/>
    </xf>
    <xf numFmtId="166" fontId="7"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2" fillId="0" borderId="35" xfId="0" applyNumberFormat="1" applyFont="1" applyBorder="1" applyAlignment="1">
      <alignment horizontal="left" vertical="top" shrinkToFit="1"/>
    </xf>
    <xf numFmtId="49" fontId="20" fillId="0" borderId="51" xfId="0" applyNumberFormat="1" applyFont="1" applyBorder="1" applyAlignment="1">
      <alignment horizontal="left" vertical="top" shrinkToFit="1"/>
    </xf>
    <xf numFmtId="4" fontId="23" fillId="0" borderId="39" xfId="0" applyNumberFormat="1" applyFont="1" applyBorder="1" applyAlignment="1">
      <alignment horizontal="right" vertical="top" shrinkToFit="1"/>
    </xf>
    <xf numFmtId="3" fontId="7" fillId="0" borderId="36"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9" fontId="20" fillId="0" borderId="49"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49" fontId="22" fillId="0" borderId="32" xfId="0" applyNumberFormat="1" applyFont="1" applyBorder="1" applyAlignment="1">
      <alignment horizontal="left" vertical="top" wrapText="1"/>
    </xf>
    <xf numFmtId="49" fontId="20" fillId="0" borderId="43" xfId="0" applyNumberFormat="1" applyFont="1" applyBorder="1" applyAlignment="1">
      <alignment horizontal="left" vertical="top" wrapText="1"/>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 fontId="7" fillId="0" borderId="40"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9" fillId="0" borderId="0" xfId="0" applyFont="1" applyAlignment="1">
      <alignment horizontal="right" vertical="center" wrapText="1"/>
    </xf>
    <xf numFmtId="0" fontId="42" fillId="0" borderId="0" xfId="0" applyFont="1" applyAlignment="1">
      <alignment vertical="center" wrapText="1"/>
    </xf>
    <xf numFmtId="49" fontId="5" fillId="0" borderId="0" xfId="0" applyNumberFormat="1" applyFont="1" applyAlignment="1">
      <alignment horizontal="right" vertical="center"/>
    </xf>
    <xf numFmtId="165" fontId="43" fillId="0" borderId="54" xfId="0" applyNumberFormat="1" applyFont="1" applyBorder="1" applyAlignment="1" applyProtection="1">
      <alignment horizontal="center" vertical="center" wrapText="1"/>
      <protection locked="0"/>
    </xf>
    <xf numFmtId="0" fontId="44" fillId="0" borderId="0" xfId="0" applyFont="1" applyAlignment="1">
      <alignment horizontal="center" vertical="center"/>
    </xf>
    <xf numFmtId="49" fontId="25"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6" xfId="0" applyFont="1" applyFill="1" applyBorder="1" applyAlignment="1">
      <alignment horizontal="center" vertical="center" wrapText="1"/>
    </xf>
    <xf numFmtId="0" fontId="43" fillId="0" borderId="54" xfId="0" applyFont="1" applyBorder="1" applyAlignment="1" applyProtection="1">
      <alignment horizontal="center" vertical="center" wrapText="1"/>
      <protection locked="0"/>
    </xf>
    <xf numFmtId="0" fontId="18" fillId="2" borderId="60" xfId="0" applyFont="1" applyFill="1" applyBorder="1" applyAlignment="1">
      <alignment horizontal="center" vertical="center" wrapText="1"/>
    </xf>
    <xf numFmtId="0" fontId="25" fillId="0" borderId="0" xfId="0" applyFont="1"/>
    <xf numFmtId="0" fontId="18" fillId="2" borderId="0" xfId="0" applyFont="1" applyFill="1" applyAlignment="1">
      <alignment horizontal="center" vertical="center" wrapText="1"/>
    </xf>
    <xf numFmtId="1" fontId="43" fillId="0" borderId="54"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3" fillId="0" borderId="54" xfId="0" applyNumberFormat="1" applyFont="1" applyBorder="1" applyAlignment="1" applyProtection="1">
      <alignment horizontal="center" vertical="center" wrapText="1"/>
      <protection locked="0"/>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wrapText="1"/>
    </xf>
    <xf numFmtId="167" fontId="5" fillId="0" borderId="68" xfId="0" applyNumberFormat="1" applyFont="1" applyBorder="1" applyAlignment="1">
      <alignment horizontal="center" vertical="center"/>
    </xf>
    <xf numFmtId="164" fontId="23" fillId="0" borderId="36" xfId="1" applyFont="1" applyBorder="1" applyAlignment="1">
      <alignment horizontal="right" vertical="top" shrinkToFit="1"/>
    </xf>
    <xf numFmtId="167" fontId="5" fillId="0" borderId="72" xfId="0" applyNumberFormat="1" applyFont="1" applyBorder="1" applyAlignment="1">
      <alignment horizontal="center" vertical="center"/>
    </xf>
    <xf numFmtId="167" fontId="5" fillId="0" borderId="77" xfId="0" applyNumberFormat="1" applyFont="1" applyBorder="1" applyAlignment="1">
      <alignment horizontal="center" vertical="center"/>
    </xf>
    <xf numFmtId="164" fontId="23" fillId="0" borderId="78" xfId="1" applyFont="1" applyBorder="1" applyAlignment="1">
      <alignment horizontal="right" vertical="top" shrinkToFit="1"/>
    </xf>
    <xf numFmtId="167" fontId="5" fillId="0" borderId="65" xfId="0" applyNumberFormat="1" applyFont="1" applyBorder="1" applyAlignment="1">
      <alignment horizontal="center" vertical="center"/>
    </xf>
    <xf numFmtId="164" fontId="23" fillId="0" borderId="79" xfId="1" applyFont="1" applyBorder="1" applyAlignment="1">
      <alignment horizontal="right" vertical="top" shrinkToFit="1"/>
    </xf>
    <xf numFmtId="167" fontId="5" fillId="0" borderId="70" xfId="0" applyNumberFormat="1" applyFont="1" applyBorder="1" applyAlignment="1">
      <alignment horizontal="center" vertical="center"/>
    </xf>
    <xf numFmtId="164" fontId="23" fillId="0" borderId="80" xfId="1" applyFont="1" applyBorder="1" applyAlignment="1">
      <alignment horizontal="right" vertical="top" shrinkToFit="1"/>
    </xf>
    <xf numFmtId="167" fontId="5" fillId="0" borderId="74" xfId="0" applyNumberFormat="1" applyFont="1" applyBorder="1" applyAlignment="1">
      <alignment horizontal="center" vertical="center"/>
    </xf>
    <xf numFmtId="164" fontId="23" fillId="0" borderId="81" xfId="1" applyFont="1" applyBorder="1" applyAlignment="1">
      <alignment horizontal="right" vertical="top" shrinkToFit="1"/>
    </xf>
    <xf numFmtId="164" fontId="23" fillId="0" borderId="82" xfId="1" applyFont="1" applyBorder="1" applyAlignment="1">
      <alignment horizontal="right" vertical="top" shrinkToFit="1"/>
    </xf>
    <xf numFmtId="164" fontId="23" fillId="0" borderId="83" xfId="1" applyFont="1" applyBorder="1" applyAlignment="1">
      <alignment horizontal="right" vertical="top" shrinkToFit="1"/>
    </xf>
    <xf numFmtId="167" fontId="47" fillId="0" borderId="0" xfId="0" applyNumberFormat="1" applyFont="1" applyAlignment="1">
      <alignment horizontal="center" vertical="center"/>
    </xf>
    <xf numFmtId="0" fontId="47" fillId="0" borderId="0" xfId="0" applyFont="1" applyAlignment="1">
      <alignment horizontal="left" vertical="top" wrapText="1"/>
    </xf>
    <xf numFmtId="3" fontId="47" fillId="0" borderId="0" xfId="0" applyNumberFormat="1" applyFont="1" applyAlignment="1">
      <alignment horizontal="right" vertical="top"/>
    </xf>
    <xf numFmtId="0" fontId="27" fillId="0" borderId="84" xfId="0" applyFont="1" applyBorder="1" applyAlignment="1" applyProtection="1">
      <alignment horizontal="center" vertical="center"/>
      <protection locked="0" hidden="1"/>
    </xf>
    <xf numFmtId="0" fontId="48" fillId="0" borderId="0" xfId="0" applyFont="1" applyAlignment="1">
      <alignment horizontal="center" vertical="center"/>
    </xf>
    <xf numFmtId="49" fontId="45" fillId="0" borderId="0" xfId="0" applyNumberFormat="1" applyFont="1" applyAlignment="1">
      <alignment horizontal="center" vertical="center"/>
    </xf>
    <xf numFmtId="0" fontId="45" fillId="2" borderId="17"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57" xfId="0" applyFont="1" applyFill="1" applyBorder="1" applyAlignment="1">
      <alignment horizontal="center" vertical="center"/>
    </xf>
    <xf numFmtId="0" fontId="45" fillId="2" borderId="54" xfId="0" applyFont="1" applyFill="1" applyBorder="1" applyAlignment="1">
      <alignment horizontal="center" vertical="center"/>
    </xf>
    <xf numFmtId="0" fontId="20" fillId="2" borderId="28" xfId="0" applyFont="1" applyFill="1" applyBorder="1" applyAlignment="1">
      <alignment horizontal="center" vertical="center" wrapText="1"/>
    </xf>
    <xf numFmtId="164" fontId="23" fillId="0" borderId="86" xfId="1" applyFont="1" applyBorder="1" applyAlignment="1">
      <alignment horizontal="right" vertical="top" shrinkToFit="1"/>
    </xf>
    <xf numFmtId="164" fontId="23" fillId="0" borderId="87" xfId="1" applyFont="1" applyBorder="1" applyAlignment="1">
      <alignment horizontal="right" vertical="top" shrinkToFit="1"/>
    </xf>
    <xf numFmtId="164" fontId="23" fillId="0" borderId="88" xfId="1" applyFont="1" applyBorder="1" applyAlignment="1">
      <alignment horizontal="right" vertical="top" shrinkToFit="1"/>
    </xf>
    <xf numFmtId="164" fontId="23" fillId="0" borderId="89" xfId="1" applyFont="1" applyBorder="1" applyAlignment="1">
      <alignment horizontal="right" vertical="top" shrinkToFit="1"/>
    </xf>
    <xf numFmtId="164" fontId="23" fillId="0" borderId="90" xfId="1" applyFont="1" applyBorder="1" applyAlignment="1">
      <alignment horizontal="right" vertical="top" shrinkToFit="1"/>
    </xf>
    <xf numFmtId="0" fontId="27" fillId="0" borderId="84" xfId="0" applyFont="1" applyBorder="1" applyAlignment="1" applyProtection="1">
      <alignment vertical="center"/>
      <protection locked="0" hidden="1"/>
    </xf>
    <xf numFmtId="0" fontId="49" fillId="3" borderId="2" xfId="0" applyFont="1" applyFill="1" applyBorder="1" applyAlignment="1">
      <alignment horizontal="center" vertical="center"/>
    </xf>
    <xf numFmtId="0" fontId="45"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7" fillId="0" borderId="57" xfId="0" applyFont="1" applyBorder="1" applyAlignment="1">
      <alignment vertical="center" wrapText="1"/>
    </xf>
    <xf numFmtId="0" fontId="50"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xf numFmtId="0" fontId="1" fillId="0" borderId="0" xfId="0" applyFont="1" applyAlignment="1">
      <alignment horizontal="center" vertical="center" wrapText="1"/>
    </xf>
    <xf numFmtId="0" fontId="3" fillId="0" borderId="0" xfId="0" applyFont="1"/>
    <xf numFmtId="0" fontId="40" fillId="0" borderId="0" xfId="0" applyFont="1" applyAlignment="1">
      <alignment horizontal="center" wrapText="1"/>
    </xf>
    <xf numFmtId="0" fontId="41" fillId="0" borderId="0" xfId="0" applyFont="1"/>
    <xf numFmtId="49" fontId="45" fillId="2" borderId="55" xfId="0" applyNumberFormat="1" applyFont="1" applyFill="1" applyBorder="1" applyAlignment="1">
      <alignment horizontal="left" vertical="center"/>
    </xf>
    <xf numFmtId="0" fontId="3" fillId="0" borderId="53" xfId="0" applyFont="1" applyBorder="1"/>
    <xf numFmtId="49" fontId="45" fillId="2" borderId="58" xfId="0" applyNumberFormat="1" applyFont="1" applyFill="1" applyBorder="1" applyAlignment="1">
      <alignment horizontal="left" vertical="center"/>
    </xf>
    <xf numFmtId="0" fontId="3" fillId="0" borderId="59" xfId="0" applyFont="1" applyBorder="1"/>
    <xf numFmtId="49" fontId="45" fillId="2" borderId="61" xfId="0" applyNumberFormat="1" applyFont="1" applyFill="1" applyBorder="1" applyAlignment="1">
      <alignment horizontal="left" vertical="center" shrinkToFit="1"/>
    </xf>
    <xf numFmtId="0" fontId="3" fillId="0" borderId="62" xfId="0" applyFont="1" applyBorder="1"/>
    <xf numFmtId="0" fontId="45" fillId="2" borderId="20" xfId="0" applyFont="1" applyFill="1" applyBorder="1" applyAlignment="1">
      <alignment horizontal="left" vertical="center"/>
    </xf>
    <xf numFmtId="0" fontId="3" fillId="0" borderId="63" xfId="0" applyFont="1" applyBorder="1"/>
    <xf numFmtId="0" fontId="20" fillId="2" borderId="64" xfId="0" applyFont="1" applyFill="1" applyBorder="1" applyAlignment="1">
      <alignment horizontal="center" vertical="center" wrapText="1"/>
    </xf>
    <xf numFmtId="0" fontId="27" fillId="0" borderId="3" xfId="0" applyFont="1" applyBorder="1"/>
    <xf numFmtId="0" fontId="27" fillId="0" borderId="49" xfId="0" applyFont="1" applyBorder="1"/>
    <xf numFmtId="49" fontId="46" fillId="0" borderId="65" xfId="0" applyNumberFormat="1" applyFont="1" applyBorder="1" applyAlignment="1">
      <alignment horizontal="left" vertical="center"/>
    </xf>
    <xf numFmtId="0" fontId="3" fillId="0" borderId="66" xfId="0" applyFont="1" applyBorder="1"/>
    <xf numFmtId="0" fontId="3" fillId="0" borderId="67" xfId="0" applyFont="1" applyBorder="1"/>
    <xf numFmtId="49" fontId="46" fillId="0" borderId="70" xfId="0" applyNumberFormat="1" applyFont="1" applyBorder="1" applyAlignment="1">
      <alignment horizontal="left" vertical="center"/>
    </xf>
    <xf numFmtId="0" fontId="3" fillId="0" borderId="60" xfId="0" applyFont="1" applyBorder="1"/>
    <xf numFmtId="0" fontId="3" fillId="0" borderId="71" xfId="0" applyFont="1" applyBorder="1"/>
    <xf numFmtId="49" fontId="18" fillId="2" borderId="17" xfId="0" applyNumberFormat="1" applyFont="1" applyFill="1" applyBorder="1" applyAlignment="1">
      <alignment horizontal="center" vertical="center" wrapText="1"/>
    </xf>
    <xf numFmtId="0" fontId="3" fillId="0" borderId="57" xfId="0" applyFont="1" applyBorder="1"/>
    <xf numFmtId="0" fontId="3" fillId="0" borderId="54" xfId="0" applyFont="1" applyBorder="1"/>
    <xf numFmtId="49" fontId="46" fillId="0" borderId="74" xfId="0" applyNumberFormat="1" applyFont="1" applyBorder="1" applyAlignment="1">
      <alignment horizontal="left" vertical="center"/>
    </xf>
    <xf numFmtId="0" fontId="3" fillId="0" borderId="75" xfId="0" applyFont="1" applyBorder="1"/>
    <xf numFmtId="0" fontId="3" fillId="0" borderId="76" xfId="0" applyFont="1" applyBorder="1"/>
    <xf numFmtId="0" fontId="46" fillId="0" borderId="65" xfId="0" applyFont="1" applyBorder="1" applyAlignment="1">
      <alignment horizontal="left" vertical="center"/>
    </xf>
    <xf numFmtId="0" fontId="46" fillId="0" borderId="70" xfId="0" applyFont="1" applyBorder="1" applyAlignment="1">
      <alignment horizontal="left" vertical="center"/>
    </xf>
    <xf numFmtId="0" fontId="46" fillId="0" borderId="74" xfId="0" applyFont="1" applyBorder="1" applyAlignment="1">
      <alignment horizontal="left" vertical="center"/>
    </xf>
    <xf numFmtId="0" fontId="11" fillId="0" borderId="0" xfId="0" applyFont="1" applyAlignment="1" applyProtection="1">
      <alignment horizontal="center" vertical="top" wrapText="1"/>
      <protection hidden="1"/>
    </xf>
    <xf numFmtId="49" fontId="5" fillId="0" borderId="47" xfId="0" applyNumberFormat="1" applyFont="1" applyBorder="1" applyAlignment="1">
      <alignment horizontal="center" vertical="center" wrapText="1"/>
    </xf>
    <xf numFmtId="0" fontId="3" fillId="0" borderId="69" xfId="0" applyFont="1" applyBorder="1"/>
    <xf numFmtId="0" fontId="3" fillId="0" borderId="73" xfId="0" applyFont="1" applyBorder="1"/>
    <xf numFmtId="0" fontId="32" fillId="2" borderId="2" xfId="0" applyFont="1" applyFill="1" applyBorder="1" applyAlignment="1">
      <alignment horizontal="left" vertical="center" wrapText="1"/>
    </xf>
    <xf numFmtId="0" fontId="33" fillId="0" borderId="3" xfId="0" applyFont="1" applyBorder="1" applyAlignment="1">
      <alignment horizontal="left"/>
    </xf>
    <xf numFmtId="0" fontId="7" fillId="0" borderId="0" xfId="0" applyFont="1" applyAlignment="1">
      <alignment horizontal="center" vertical="top" wrapText="1"/>
    </xf>
    <xf numFmtId="0" fontId="28" fillId="0" borderId="0" xfId="0" applyFont="1"/>
    <xf numFmtId="0" fontId="1"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0" fontId="30" fillId="0" borderId="0" xfId="0" applyFont="1" applyAlignment="1" applyProtection="1">
      <alignment horizontal="center" vertical="center"/>
      <protection locked="0"/>
    </xf>
    <xf numFmtId="0" fontId="31" fillId="0" borderId="0" xfId="0" applyFont="1" applyProtection="1">
      <protection locked="0"/>
    </xf>
    <xf numFmtId="0" fontId="32" fillId="2" borderId="42" xfId="0" applyFont="1" applyFill="1" applyBorder="1" applyAlignment="1" applyProtection="1">
      <alignment horizontal="left" vertical="center" wrapText="1"/>
      <protection locked="0"/>
    </xf>
    <xf numFmtId="0" fontId="33" fillId="0" borderId="43" xfId="0" applyFont="1" applyBorder="1" applyAlignment="1" applyProtection="1">
      <alignment horizontal="left"/>
      <protection locked="0"/>
    </xf>
    <xf numFmtId="0" fontId="35" fillId="2" borderId="42" xfId="0" applyFont="1" applyFill="1" applyBorder="1" applyAlignment="1">
      <alignment horizontal="left" vertical="center"/>
    </xf>
    <xf numFmtId="0" fontId="1" fillId="0" borderId="0" xfId="0" applyFont="1" applyAlignment="1" applyProtection="1">
      <alignment horizontal="center" vertical="center"/>
      <protection locked="0"/>
    </xf>
    <xf numFmtId="0" fontId="29" fillId="0" borderId="0" xfId="0" applyFont="1" applyProtection="1">
      <protection locked="0"/>
    </xf>
    <xf numFmtId="0" fontId="22" fillId="0" borderId="0" xfId="0" applyFont="1" applyAlignment="1">
      <alignment horizontal="center" vertical="top" wrapText="1"/>
    </xf>
    <xf numFmtId="0" fontId="13" fillId="0" borderId="0" xfId="0" applyFont="1"/>
    <xf numFmtId="0" fontId="0" fillId="0" borderId="0" xfId="0" applyProtection="1">
      <protection locked="0"/>
    </xf>
    <xf numFmtId="0" fontId="0" fillId="0" borderId="0" xfId="0"/>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4" fillId="0" borderId="7" xfId="0" applyFont="1" applyBorder="1" applyAlignment="1">
      <alignment vertical="center" wrapText="1"/>
    </xf>
    <xf numFmtId="0" fontId="4" fillId="0" borderId="4" xfId="0" applyFont="1" applyBorder="1" applyAlignment="1">
      <alignment vertical="center" wrapText="1"/>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8000"/>
      </font>
      <fill>
        <patternFill patternType="solid">
          <fgColor rgb="FFFFFFFF"/>
          <bgColor rgb="FFFFFFFF"/>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1066270.05</v>
      </c>
      <c r="D2" s="273">
        <f>'PR-RAS'!E6</f>
        <v>1869894.63</v>
      </c>
      <c r="E2" s="273">
        <v>0</v>
      </c>
      <c r="F2" s="273">
        <v>0</v>
      </c>
      <c r="G2" s="274">
        <f t="shared" ref="G2:G264" si="0">(B2/1000)*(C2*1+D2*2)</f>
        <v>4806.0593099999996</v>
      </c>
      <c r="H2" s="274">
        <f t="shared" ref="H2:H264" si="1">ABS(C2-ROUND(C2,0))+ABS(D2-ROUND(D2,0))</f>
        <v>0.420000000158325</v>
      </c>
      <c r="I2" s="277">
        <v>0</v>
      </c>
      <c r="J2" s="276"/>
      <c r="K2" s="1"/>
      <c r="L2" s="1"/>
      <c r="M2" s="1"/>
      <c r="N2" s="1"/>
      <c r="O2" s="1"/>
      <c r="P2" s="1"/>
      <c r="Q2" s="1"/>
      <c r="R2" s="1"/>
      <c r="S2" s="1"/>
      <c r="T2" s="1"/>
      <c r="U2" s="1"/>
      <c r="V2" s="1"/>
      <c r="W2" s="1"/>
      <c r="X2" s="1"/>
      <c r="Y2" s="1"/>
      <c r="Z2" s="1"/>
    </row>
    <row r="3" spans="1:26" ht="12.75" customHeight="1">
      <c r="A3" s="275">
        <v>151</v>
      </c>
      <c r="B3" s="270">
        <v>2</v>
      </c>
      <c r="C3" s="270">
        <f>'PR-RAS'!D7</f>
        <v>226012.5</v>
      </c>
      <c r="D3" s="270">
        <f>'PR-RAS'!E7</f>
        <v>296512.59999999998</v>
      </c>
      <c r="E3" s="270">
        <v>0</v>
      </c>
      <c r="F3" s="270">
        <v>0</v>
      </c>
      <c r="G3" s="271">
        <f t="shared" si="0"/>
        <v>1638.0753999999999</v>
      </c>
      <c r="H3" s="271">
        <f t="shared" si="1"/>
        <v>0.90000000002328295</v>
      </c>
      <c r="I3" s="278">
        <v>0</v>
      </c>
      <c r="J3" s="276"/>
      <c r="K3" s="1"/>
      <c r="L3" s="1"/>
      <c r="M3" s="1"/>
      <c r="N3" s="1"/>
      <c r="O3" s="1"/>
      <c r="P3" s="1"/>
      <c r="Q3" s="1"/>
      <c r="R3" s="1"/>
      <c r="S3" s="1"/>
      <c r="T3" s="1"/>
      <c r="U3" s="1"/>
      <c r="V3" s="1"/>
      <c r="W3" s="1"/>
      <c r="X3" s="1"/>
      <c r="Y3" s="1"/>
      <c r="Z3" s="1"/>
    </row>
    <row r="4" spans="1:26" ht="12.75" customHeight="1">
      <c r="A4" s="275">
        <v>151</v>
      </c>
      <c r="B4" s="270">
        <v>3</v>
      </c>
      <c r="C4" s="270">
        <f>'PR-RAS'!D8</f>
        <v>191618.18</v>
      </c>
      <c r="D4" s="270">
        <f>'PR-RAS'!E8</f>
        <v>269284.71999999997</v>
      </c>
      <c r="E4" s="270">
        <v>0</v>
      </c>
      <c r="F4" s="270">
        <v>0</v>
      </c>
      <c r="G4" s="271">
        <f t="shared" si="0"/>
        <v>2190.56286</v>
      </c>
      <c r="H4" s="271">
        <f t="shared" si="1"/>
        <v>0.46000000002095498</v>
      </c>
      <c r="I4" s="278">
        <v>0</v>
      </c>
      <c r="J4" s="276"/>
      <c r="K4" s="1"/>
      <c r="L4" s="1"/>
      <c r="M4" s="1"/>
      <c r="N4" s="1"/>
      <c r="O4" s="1"/>
      <c r="P4" s="1"/>
      <c r="Q4" s="1"/>
      <c r="R4" s="1"/>
      <c r="S4" s="1"/>
      <c r="T4" s="1"/>
      <c r="U4" s="1"/>
      <c r="V4" s="1"/>
      <c r="W4" s="1"/>
      <c r="X4" s="1"/>
      <c r="Y4" s="1"/>
      <c r="Z4" s="1"/>
    </row>
    <row r="5" spans="1:26" ht="12.75" customHeight="1">
      <c r="A5" s="275">
        <v>151</v>
      </c>
      <c r="B5" s="270">
        <v>4</v>
      </c>
      <c r="C5" s="270">
        <f>'PR-RAS'!D9</f>
        <v>191618.18</v>
      </c>
      <c r="D5" s="270">
        <f>'PR-RAS'!E9</f>
        <v>269284.71999999997</v>
      </c>
      <c r="E5" s="270">
        <v>0</v>
      </c>
      <c r="F5" s="270">
        <v>0</v>
      </c>
      <c r="G5" s="271">
        <f t="shared" si="0"/>
        <v>2920.7504800000002</v>
      </c>
      <c r="H5" s="271">
        <f t="shared" si="1"/>
        <v>0.46000000002095498</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33976.89</v>
      </c>
      <c r="D19" s="270">
        <f>'PR-RAS'!E23</f>
        <v>26643.79</v>
      </c>
      <c r="E19" s="270">
        <v>0</v>
      </c>
      <c r="F19" s="270">
        <v>0</v>
      </c>
      <c r="G19" s="271">
        <f t="shared" si="0"/>
        <v>1570.76046</v>
      </c>
      <c r="H19" s="271">
        <f t="shared" si="1"/>
        <v>0.320000000003347</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169.6</v>
      </c>
      <c r="E20" s="270">
        <v>0</v>
      </c>
      <c r="F20" s="270">
        <v>0</v>
      </c>
      <c r="G20" s="271">
        <f t="shared" si="0"/>
        <v>6.4447999999999999</v>
      </c>
      <c r="H20" s="271">
        <f t="shared" si="1"/>
        <v>0.40000000000000602</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33976.89</v>
      </c>
      <c r="D23" s="270">
        <f>'PR-RAS'!E27</f>
        <v>26474.19</v>
      </c>
      <c r="E23" s="270">
        <v>0</v>
      </c>
      <c r="F23" s="270">
        <v>0</v>
      </c>
      <c r="G23" s="271">
        <f t="shared" si="0"/>
        <v>1912.3559399999999</v>
      </c>
      <c r="H23" s="271">
        <f t="shared" si="1"/>
        <v>0.29999999999927202</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417.43</v>
      </c>
      <c r="D25" s="270">
        <f>'PR-RAS'!E29</f>
        <v>584.09</v>
      </c>
      <c r="E25" s="270">
        <v>0</v>
      </c>
      <c r="F25" s="270">
        <v>0</v>
      </c>
      <c r="G25" s="271">
        <f t="shared" si="0"/>
        <v>38.054639999999999</v>
      </c>
      <c r="H25" s="271">
        <f t="shared" si="1"/>
        <v>0.52000000000003899</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417.43</v>
      </c>
      <c r="D27" s="270">
        <f>'PR-RAS'!E31</f>
        <v>584.09</v>
      </c>
      <c r="E27" s="270">
        <v>0</v>
      </c>
      <c r="F27" s="270">
        <v>0</v>
      </c>
      <c r="G27" s="271">
        <f t="shared" si="0"/>
        <v>41.225859999999997</v>
      </c>
      <c r="H27" s="271">
        <f t="shared" si="1"/>
        <v>0.52000000000003899</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665322.43000000005</v>
      </c>
      <c r="D46" s="270">
        <f>'PR-RAS'!E50</f>
        <v>1196004.8400000001</v>
      </c>
      <c r="E46" s="270">
        <v>0</v>
      </c>
      <c r="F46" s="270">
        <v>0</v>
      </c>
      <c r="G46" s="271">
        <f t="shared" si="0"/>
        <v>137579.94495</v>
      </c>
      <c r="H46" s="271">
        <f t="shared" si="1"/>
        <v>0.59000000008381903</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16100</v>
      </c>
      <c r="D50" s="270">
        <f>'PR-RAS'!E54</f>
        <v>0</v>
      </c>
      <c r="E50" s="270">
        <v>0</v>
      </c>
      <c r="F50" s="270">
        <v>0</v>
      </c>
      <c r="G50" s="271">
        <f t="shared" si="0"/>
        <v>788.9</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16100</v>
      </c>
      <c r="D51" s="270">
        <f>'PR-RAS'!E55</f>
        <v>0</v>
      </c>
      <c r="E51" s="270">
        <v>0</v>
      </c>
      <c r="F51" s="270">
        <v>0</v>
      </c>
      <c r="G51" s="271">
        <f t="shared" si="0"/>
        <v>805</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513945.95</v>
      </c>
      <c r="D55" s="270">
        <f>'PR-RAS'!E59</f>
        <v>815820.9</v>
      </c>
      <c r="E55" s="270">
        <v>0</v>
      </c>
      <c r="F55" s="270">
        <v>0</v>
      </c>
      <c r="G55" s="271">
        <f t="shared" si="0"/>
        <v>115861.73850000001</v>
      </c>
      <c r="H55" s="271">
        <f t="shared" si="1"/>
        <v>0.14999999996507499</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299578.7</v>
      </c>
      <c r="D56" s="270">
        <f>'PR-RAS'!E60</f>
        <v>302756.46000000002</v>
      </c>
      <c r="E56" s="270">
        <v>0</v>
      </c>
      <c r="F56" s="270">
        <v>0</v>
      </c>
      <c r="G56" s="271">
        <f t="shared" si="0"/>
        <v>49780.039100000002</v>
      </c>
      <c r="H56" s="271">
        <f t="shared" si="1"/>
        <v>0.760000000009313</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214367.25</v>
      </c>
      <c r="D57" s="270">
        <f>'PR-RAS'!E61</f>
        <v>513064.44</v>
      </c>
      <c r="E57" s="270">
        <v>0</v>
      </c>
      <c r="F57" s="270">
        <v>0</v>
      </c>
      <c r="G57" s="271">
        <f t="shared" si="0"/>
        <v>69467.783280000003</v>
      </c>
      <c r="H57" s="271">
        <f t="shared" si="1"/>
        <v>0.69000000000232797</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17862.91</v>
      </c>
      <c r="D58" s="270">
        <f>'PR-RAS'!E62</f>
        <v>156266.82999999999</v>
      </c>
      <c r="E58" s="270">
        <v>0</v>
      </c>
      <c r="F58" s="270">
        <v>0</v>
      </c>
      <c r="G58" s="271">
        <f t="shared" si="0"/>
        <v>18832.604490000002</v>
      </c>
      <c r="H58" s="271">
        <f t="shared" si="1"/>
        <v>0.25999999998384699</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12223.2</v>
      </c>
      <c r="E59" s="270">
        <v>0</v>
      </c>
      <c r="F59" s="270">
        <v>0</v>
      </c>
      <c r="G59" s="271">
        <f t="shared" si="0"/>
        <v>1417.8912</v>
      </c>
      <c r="H59" s="271">
        <f t="shared" si="1"/>
        <v>0.20000000000072801</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17862.91</v>
      </c>
      <c r="D60" s="270">
        <f>'PR-RAS'!E64</f>
        <v>144043.63</v>
      </c>
      <c r="E60" s="270">
        <v>0</v>
      </c>
      <c r="F60" s="270">
        <v>0</v>
      </c>
      <c r="G60" s="271">
        <f t="shared" si="0"/>
        <v>18051.060030000001</v>
      </c>
      <c r="H60" s="271">
        <f t="shared" si="1"/>
        <v>0.45999999999548902</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0</v>
      </c>
      <c r="D64" s="270">
        <f>'PR-RAS'!E68</f>
        <v>0</v>
      </c>
      <c r="E64" s="270">
        <v>0</v>
      </c>
      <c r="F64" s="270">
        <v>0</v>
      </c>
      <c r="G64" s="271">
        <f t="shared" si="0"/>
        <v>0</v>
      </c>
      <c r="H64" s="271">
        <f t="shared" si="1"/>
        <v>0</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0</v>
      </c>
      <c r="D65" s="270">
        <f>'PR-RAS'!E69</f>
        <v>0</v>
      </c>
      <c r="E65" s="270">
        <v>0</v>
      </c>
      <c r="F65" s="270">
        <v>0</v>
      </c>
      <c r="G65" s="271">
        <f t="shared" si="0"/>
        <v>0</v>
      </c>
      <c r="H65" s="271">
        <f t="shared" si="1"/>
        <v>0</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0</v>
      </c>
      <c r="D66" s="270">
        <f>'PR-RAS'!E70</f>
        <v>0</v>
      </c>
      <c r="E66" s="270">
        <v>0</v>
      </c>
      <c r="F66" s="270">
        <v>0</v>
      </c>
      <c r="G66" s="271">
        <f t="shared" si="0"/>
        <v>0</v>
      </c>
      <c r="H66" s="271">
        <f t="shared" si="1"/>
        <v>0</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117413.57</v>
      </c>
      <c r="D70" s="270">
        <f>'PR-RAS'!E74</f>
        <v>223917.11</v>
      </c>
      <c r="E70" s="270">
        <v>0</v>
      </c>
      <c r="F70" s="270">
        <v>0</v>
      </c>
      <c r="G70" s="271">
        <f t="shared" si="0"/>
        <v>39002.09751</v>
      </c>
      <c r="H70" s="271">
        <f t="shared" si="1"/>
        <v>0.53999999997904502</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117413.57</v>
      </c>
      <c r="D71" s="270">
        <f>'PR-RAS'!E75</f>
        <v>209981.22</v>
      </c>
      <c r="E71" s="270">
        <v>0</v>
      </c>
      <c r="F71" s="270">
        <v>0</v>
      </c>
      <c r="G71" s="271">
        <f t="shared" si="0"/>
        <v>37616.320699999997</v>
      </c>
      <c r="H71" s="271">
        <f t="shared" si="1"/>
        <v>0.64999999999417901</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13935.89</v>
      </c>
      <c r="E72" s="270">
        <v>0</v>
      </c>
      <c r="F72" s="270">
        <v>0</v>
      </c>
      <c r="G72" s="271">
        <f t="shared" si="0"/>
        <v>1978.8963799999999</v>
      </c>
      <c r="H72" s="271">
        <f t="shared" si="1"/>
        <v>0.11000000000058199</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0</v>
      </c>
      <c r="E73" s="270">
        <v>0</v>
      </c>
      <c r="F73" s="270">
        <v>0</v>
      </c>
      <c r="G73" s="271">
        <f t="shared" si="0"/>
        <v>0</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0</v>
      </c>
      <c r="E74" s="270">
        <v>0</v>
      </c>
      <c r="F74" s="270">
        <v>0</v>
      </c>
      <c r="G74" s="271">
        <f t="shared" si="0"/>
        <v>0</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114419.24</v>
      </c>
      <c r="D78" s="270">
        <f>'PR-RAS'!E82</f>
        <v>296960.67</v>
      </c>
      <c r="E78" s="270">
        <v>0</v>
      </c>
      <c r="F78" s="270">
        <v>0</v>
      </c>
      <c r="G78" s="271">
        <f t="shared" si="0"/>
        <v>54542.22466</v>
      </c>
      <c r="H78" s="271">
        <f t="shared" si="1"/>
        <v>0.57000000002153695</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89.26</v>
      </c>
      <c r="D79" s="270">
        <f>'PR-RAS'!E83</f>
        <v>59.8</v>
      </c>
      <c r="E79" s="270">
        <v>0</v>
      </c>
      <c r="F79" s="270">
        <v>0</v>
      </c>
      <c r="G79" s="271">
        <f t="shared" si="0"/>
        <v>16.291080000000001</v>
      </c>
      <c r="H79" s="271">
        <f t="shared" si="1"/>
        <v>0.45999999999999402</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38.97</v>
      </c>
      <c r="D81" s="270">
        <f>'PR-RAS'!E85</f>
        <v>59.8</v>
      </c>
      <c r="E81" s="270">
        <v>0</v>
      </c>
      <c r="F81" s="270">
        <v>0</v>
      </c>
      <c r="G81" s="271">
        <f t="shared" si="0"/>
        <v>12.685600000000001</v>
      </c>
      <c r="H81" s="271">
        <f t="shared" si="1"/>
        <v>0.23000000000000401</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50.29</v>
      </c>
      <c r="D82" s="270">
        <f>'PR-RAS'!E86</f>
        <v>0</v>
      </c>
      <c r="E82" s="270">
        <v>0</v>
      </c>
      <c r="F82" s="270">
        <v>0</v>
      </c>
      <c r="G82" s="271">
        <f t="shared" si="0"/>
        <v>4.0734899999999996</v>
      </c>
      <c r="H82" s="271">
        <f t="shared" si="1"/>
        <v>0.28999999999999898</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114329.98</v>
      </c>
      <c r="D87" s="270">
        <f>'PR-RAS'!E91</f>
        <v>296900.87</v>
      </c>
      <c r="E87" s="270">
        <v>0</v>
      </c>
      <c r="F87" s="270">
        <v>0</v>
      </c>
      <c r="G87" s="271">
        <f t="shared" si="0"/>
        <v>60899.327920000003</v>
      </c>
      <c r="H87" s="271">
        <f t="shared" si="1"/>
        <v>0.14999999999417901</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17358.240000000002</v>
      </c>
      <c r="D88" s="270">
        <f>'PR-RAS'!E92</f>
        <v>22569.21</v>
      </c>
      <c r="E88" s="270">
        <v>0</v>
      </c>
      <c r="F88" s="270">
        <v>0</v>
      </c>
      <c r="G88" s="271">
        <f t="shared" si="0"/>
        <v>5437.2094200000001</v>
      </c>
      <c r="H88" s="271">
        <f t="shared" si="1"/>
        <v>0.45000000000072798</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91689.919999999998</v>
      </c>
      <c r="D89" s="270">
        <f>'PR-RAS'!E93</f>
        <v>96363.12</v>
      </c>
      <c r="E89" s="270">
        <v>0</v>
      </c>
      <c r="F89" s="270">
        <v>0</v>
      </c>
      <c r="G89" s="271">
        <f t="shared" si="0"/>
        <v>25028.622080000001</v>
      </c>
      <c r="H89" s="271">
        <f t="shared" si="1"/>
        <v>0.19999999999709001</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3856.32</v>
      </c>
      <c r="D90" s="270">
        <f>'PR-RAS'!E94</f>
        <v>177948.64</v>
      </c>
      <c r="E90" s="270">
        <v>0</v>
      </c>
      <c r="F90" s="270">
        <v>0</v>
      </c>
      <c r="G90" s="271">
        <f t="shared" si="0"/>
        <v>32018.070400000001</v>
      </c>
      <c r="H90" s="271">
        <f t="shared" si="1"/>
        <v>0.67999999998619398</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1425.5</v>
      </c>
      <c r="D93" s="270">
        <f>'PR-RAS'!E97</f>
        <v>19.899999999999999</v>
      </c>
      <c r="E93" s="270">
        <v>0</v>
      </c>
      <c r="F93" s="270">
        <v>0</v>
      </c>
      <c r="G93" s="271">
        <f t="shared" si="0"/>
        <v>134.80760000000001</v>
      </c>
      <c r="H93" s="271">
        <f t="shared" si="1"/>
        <v>0.60000000000000098</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53872.75</v>
      </c>
      <c r="D102" s="270">
        <f>'PR-RAS'!E106</f>
        <v>58569.53</v>
      </c>
      <c r="E102" s="270">
        <v>0</v>
      </c>
      <c r="F102" s="270">
        <v>0</v>
      </c>
      <c r="G102" s="271">
        <f t="shared" si="0"/>
        <v>17272.19281</v>
      </c>
      <c r="H102" s="271">
        <f t="shared" si="1"/>
        <v>0.72000000000116404</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10232.709999999999</v>
      </c>
      <c r="D103" s="270">
        <f>'PR-RAS'!E107</f>
        <v>18151.310000000001</v>
      </c>
      <c r="E103" s="270">
        <v>0</v>
      </c>
      <c r="F103" s="270">
        <v>0</v>
      </c>
      <c r="G103" s="271">
        <f t="shared" si="0"/>
        <v>4746.6036599999998</v>
      </c>
      <c r="H103" s="271">
        <f t="shared" si="1"/>
        <v>0.60000000000218301</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10232.709999999999</v>
      </c>
      <c r="D105" s="270">
        <f>'PR-RAS'!E109</f>
        <v>18151.310000000001</v>
      </c>
      <c r="E105" s="270">
        <v>0</v>
      </c>
      <c r="F105" s="270">
        <v>0</v>
      </c>
      <c r="G105" s="271">
        <f t="shared" si="0"/>
        <v>4839.6743200000001</v>
      </c>
      <c r="H105" s="271">
        <f t="shared" si="1"/>
        <v>0.60000000000218301</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23305.33</v>
      </c>
      <c r="D108" s="270">
        <f>'PR-RAS'!E112</f>
        <v>19361.34</v>
      </c>
      <c r="E108" s="270">
        <v>0</v>
      </c>
      <c r="F108" s="270">
        <v>0</v>
      </c>
      <c r="G108" s="271">
        <f t="shared" si="0"/>
        <v>6636.9970700000003</v>
      </c>
      <c r="H108" s="271">
        <f t="shared" si="1"/>
        <v>0.66999999999825399</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153.86000000000001</v>
      </c>
      <c r="D110" s="270">
        <f>'PR-RAS'!E114</f>
        <v>21.07</v>
      </c>
      <c r="E110" s="270">
        <v>0</v>
      </c>
      <c r="F110" s="270">
        <v>0</v>
      </c>
      <c r="G110" s="271">
        <f t="shared" si="0"/>
        <v>21.364000000000001</v>
      </c>
      <c r="H110" s="271">
        <f t="shared" si="1"/>
        <v>0.209999999999987</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22937.53</v>
      </c>
      <c r="D111" s="270">
        <f>'PR-RAS'!E115</f>
        <v>16849.86</v>
      </c>
      <c r="E111" s="270">
        <v>0</v>
      </c>
      <c r="F111" s="270">
        <v>0</v>
      </c>
      <c r="G111" s="271">
        <f t="shared" si="0"/>
        <v>6230.0974999999999</v>
      </c>
      <c r="H111" s="271">
        <f t="shared" si="1"/>
        <v>0.61000000000058197</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213.94</v>
      </c>
      <c r="D113" s="270">
        <f>'PR-RAS'!E117</f>
        <v>2490.41</v>
      </c>
      <c r="E113" s="270">
        <v>0</v>
      </c>
      <c r="F113" s="270">
        <v>0</v>
      </c>
      <c r="G113" s="271">
        <f t="shared" si="0"/>
        <v>581.81312000000003</v>
      </c>
      <c r="H113" s="271">
        <f t="shared" si="1"/>
        <v>0.46999999999985698</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20334.71</v>
      </c>
      <c r="D116" s="270">
        <f>'PR-RAS'!E120</f>
        <v>21056.880000000001</v>
      </c>
      <c r="E116" s="270">
        <v>0</v>
      </c>
      <c r="F116" s="270">
        <v>0</v>
      </c>
      <c r="G116" s="271">
        <f t="shared" si="0"/>
        <v>7181.5740500000002</v>
      </c>
      <c r="H116" s="271">
        <f t="shared" si="1"/>
        <v>0.409999999996217</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815.22</v>
      </c>
      <c r="D117" s="270">
        <f>'PR-RAS'!E121</f>
        <v>0</v>
      </c>
      <c r="E117" s="270">
        <v>0</v>
      </c>
      <c r="F117" s="270">
        <v>0</v>
      </c>
      <c r="G117" s="271">
        <f t="shared" si="0"/>
        <v>94.565520000000006</v>
      </c>
      <c r="H117" s="271">
        <f t="shared" si="1"/>
        <v>0.22000000000002701</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19519.490000000002</v>
      </c>
      <c r="D118" s="270">
        <f>'PR-RAS'!E122</f>
        <v>21056.880000000001</v>
      </c>
      <c r="E118" s="270">
        <v>0</v>
      </c>
      <c r="F118" s="270">
        <v>0</v>
      </c>
      <c r="G118" s="271">
        <f t="shared" si="0"/>
        <v>7211.0902500000002</v>
      </c>
      <c r="H118" s="271">
        <f t="shared" si="1"/>
        <v>0.61000000000058197</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322.02</v>
      </c>
      <c r="D120" s="270">
        <f>'PR-RAS'!E124</f>
        <v>21750</v>
      </c>
      <c r="E120" s="270">
        <v>0</v>
      </c>
      <c r="F120" s="270">
        <v>0</v>
      </c>
      <c r="G120" s="271">
        <f t="shared" si="0"/>
        <v>5214.8203800000001</v>
      </c>
      <c r="H120" s="271">
        <f t="shared" si="1"/>
        <v>1.99999999999818E-2</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0</v>
      </c>
      <c r="D121" s="270">
        <f>'PR-RAS'!E125</f>
        <v>0</v>
      </c>
      <c r="E121" s="270">
        <v>0</v>
      </c>
      <c r="F121" s="270">
        <v>0</v>
      </c>
      <c r="G121" s="271">
        <f t="shared" si="0"/>
        <v>0</v>
      </c>
      <c r="H121" s="271">
        <f t="shared" si="1"/>
        <v>0</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0</v>
      </c>
      <c r="D122" s="270">
        <f>'PR-RAS'!E126</f>
        <v>0</v>
      </c>
      <c r="E122" s="270">
        <v>0</v>
      </c>
      <c r="F122" s="270">
        <v>0</v>
      </c>
      <c r="G122" s="271">
        <f t="shared" si="0"/>
        <v>0</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0</v>
      </c>
      <c r="D123" s="270">
        <f>'PR-RAS'!E127</f>
        <v>0</v>
      </c>
      <c r="E123" s="270">
        <v>0</v>
      </c>
      <c r="F123" s="270">
        <v>0</v>
      </c>
      <c r="G123" s="271">
        <f t="shared" si="0"/>
        <v>0</v>
      </c>
      <c r="H123" s="271">
        <f t="shared" si="1"/>
        <v>0</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322.02</v>
      </c>
      <c r="D124" s="270">
        <f>'PR-RAS'!E128</f>
        <v>21750</v>
      </c>
      <c r="E124" s="270">
        <v>0</v>
      </c>
      <c r="F124" s="270">
        <v>0</v>
      </c>
      <c r="G124" s="271">
        <f t="shared" si="0"/>
        <v>5390.1084600000004</v>
      </c>
      <c r="H124" s="271">
        <f t="shared" si="1"/>
        <v>1.99999999999818E-2</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322.02</v>
      </c>
      <c r="D125" s="270">
        <f>'PR-RAS'!E129</f>
        <v>1750</v>
      </c>
      <c r="E125" s="270">
        <v>0</v>
      </c>
      <c r="F125" s="270">
        <v>0</v>
      </c>
      <c r="G125" s="271">
        <f t="shared" si="0"/>
        <v>473.93047999999999</v>
      </c>
      <c r="H125" s="271">
        <f t="shared" si="1"/>
        <v>1.99999999999818E-2</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0</v>
      </c>
      <c r="D126" s="270">
        <f>'PR-RAS'!E130</f>
        <v>20000</v>
      </c>
      <c r="E126" s="270">
        <v>0</v>
      </c>
      <c r="F126" s="270">
        <v>0</v>
      </c>
      <c r="G126" s="271">
        <f t="shared" si="0"/>
        <v>5000</v>
      </c>
      <c r="H126" s="271">
        <f t="shared" si="1"/>
        <v>0</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0</v>
      </c>
      <c r="D129" s="270">
        <f>'PR-RAS'!E133</f>
        <v>0</v>
      </c>
      <c r="E129" s="270">
        <v>0</v>
      </c>
      <c r="F129" s="270">
        <v>0</v>
      </c>
      <c r="G129" s="271">
        <f t="shared" si="0"/>
        <v>0</v>
      </c>
      <c r="H129" s="271">
        <f t="shared" si="1"/>
        <v>0</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0</v>
      </c>
      <c r="D130" s="270">
        <f>'PR-RAS'!E134</f>
        <v>0</v>
      </c>
      <c r="E130" s="270">
        <v>0</v>
      </c>
      <c r="F130" s="270">
        <v>0</v>
      </c>
      <c r="G130" s="271">
        <f t="shared" si="0"/>
        <v>0</v>
      </c>
      <c r="H130" s="271">
        <f t="shared" si="1"/>
        <v>0</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0</v>
      </c>
      <c r="D131" s="270">
        <f>'PR-RAS'!E135</f>
        <v>0</v>
      </c>
      <c r="E131" s="270">
        <v>0</v>
      </c>
      <c r="F131" s="270">
        <v>0</v>
      </c>
      <c r="G131" s="271">
        <f t="shared" si="0"/>
        <v>0</v>
      </c>
      <c r="H131" s="271">
        <f t="shared" si="1"/>
        <v>0</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0</v>
      </c>
      <c r="D132" s="270">
        <f>'PR-RAS'!E136</f>
        <v>0</v>
      </c>
      <c r="E132" s="270">
        <v>0</v>
      </c>
      <c r="F132" s="270">
        <v>0</v>
      </c>
      <c r="G132" s="271">
        <f t="shared" si="0"/>
        <v>0</v>
      </c>
      <c r="H132" s="271">
        <f t="shared" si="1"/>
        <v>0</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6321.11</v>
      </c>
      <c r="D135" s="270">
        <f>'PR-RAS'!E139</f>
        <v>96.99</v>
      </c>
      <c r="E135" s="270">
        <v>0</v>
      </c>
      <c r="F135" s="270">
        <v>0</v>
      </c>
      <c r="G135" s="271">
        <f t="shared" si="0"/>
        <v>873.02206000000001</v>
      </c>
      <c r="H135" s="271">
        <f t="shared" si="1"/>
        <v>0.119999999999678</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6321.11</v>
      </c>
      <c r="D146" s="270">
        <f>'PR-RAS'!E150</f>
        <v>96.99</v>
      </c>
      <c r="E146" s="270">
        <v>0</v>
      </c>
      <c r="F146" s="270">
        <v>0</v>
      </c>
      <c r="G146" s="271">
        <f t="shared" si="0"/>
        <v>944.68804999999998</v>
      </c>
      <c r="H146" s="271">
        <f t="shared" si="1"/>
        <v>0.119999999999678</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814327.74</v>
      </c>
      <c r="D147" s="270">
        <f>'PR-RAS'!E151</f>
        <v>978287.28</v>
      </c>
      <c r="E147" s="270">
        <v>0</v>
      </c>
      <c r="F147" s="270">
        <v>0</v>
      </c>
      <c r="G147" s="271">
        <f t="shared" si="0"/>
        <v>404551.73580000002</v>
      </c>
      <c r="H147" s="271">
        <f t="shared" si="1"/>
        <v>0.54000000003725301</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260594.6</v>
      </c>
      <c r="D148" s="270">
        <f>'PR-RAS'!E152</f>
        <v>370190.57</v>
      </c>
      <c r="E148" s="270">
        <v>0</v>
      </c>
      <c r="F148" s="270">
        <v>0</v>
      </c>
      <c r="G148" s="271">
        <f t="shared" si="0"/>
        <v>147143.43377999999</v>
      </c>
      <c r="H148" s="271">
        <f t="shared" si="1"/>
        <v>0.83000000004540198</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216045.98</v>
      </c>
      <c r="D149" s="270">
        <f>'PR-RAS'!E153</f>
        <v>302901.09999999998</v>
      </c>
      <c r="E149" s="270">
        <v>0</v>
      </c>
      <c r="F149" s="270">
        <v>0</v>
      </c>
      <c r="G149" s="271">
        <f t="shared" si="0"/>
        <v>121633.53064</v>
      </c>
      <c r="H149" s="271">
        <f t="shared" si="1"/>
        <v>0.11999999996624</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216045.98</v>
      </c>
      <c r="D150" s="270">
        <f>'PR-RAS'!E154</f>
        <v>302901.09999999998</v>
      </c>
      <c r="E150" s="270">
        <v>0</v>
      </c>
      <c r="F150" s="270">
        <v>0</v>
      </c>
      <c r="G150" s="271">
        <f t="shared" si="0"/>
        <v>122455.37882</v>
      </c>
      <c r="H150" s="271">
        <f t="shared" si="1"/>
        <v>0.11999999996624</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0</v>
      </c>
      <c r="D152" s="270">
        <f>'PR-RAS'!E156</f>
        <v>0</v>
      </c>
      <c r="E152" s="270">
        <v>0</v>
      </c>
      <c r="F152" s="270">
        <v>0</v>
      </c>
      <c r="G152" s="271">
        <f t="shared" si="0"/>
        <v>0</v>
      </c>
      <c r="H152" s="271">
        <f t="shared" si="1"/>
        <v>0</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0</v>
      </c>
      <c r="D153" s="270">
        <f>'PR-RAS'!E157</f>
        <v>0</v>
      </c>
      <c r="E153" s="270">
        <v>0</v>
      </c>
      <c r="F153" s="270">
        <v>0</v>
      </c>
      <c r="G153" s="271">
        <f t="shared" si="0"/>
        <v>0</v>
      </c>
      <c r="H153" s="271">
        <f t="shared" si="1"/>
        <v>0</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11046.3</v>
      </c>
      <c r="D154" s="270">
        <f>'PR-RAS'!E158</f>
        <v>16785.61</v>
      </c>
      <c r="E154" s="270">
        <v>0</v>
      </c>
      <c r="F154" s="270">
        <v>0</v>
      </c>
      <c r="G154" s="271">
        <f t="shared" si="0"/>
        <v>6826.48056</v>
      </c>
      <c r="H154" s="271">
        <f t="shared" si="1"/>
        <v>0.68999999999868999</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33502.32</v>
      </c>
      <c r="D155" s="270">
        <f>'PR-RAS'!E159</f>
        <v>50503.86</v>
      </c>
      <c r="E155" s="270">
        <v>0</v>
      </c>
      <c r="F155" s="270">
        <v>0</v>
      </c>
      <c r="G155" s="271">
        <f t="shared" si="0"/>
        <v>20714.546160000002</v>
      </c>
      <c r="H155" s="271">
        <f t="shared" si="1"/>
        <v>0.459999999999127</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0</v>
      </c>
      <c r="E156" s="270">
        <v>0</v>
      </c>
      <c r="F156" s="270">
        <v>0</v>
      </c>
      <c r="G156" s="271">
        <f t="shared" si="0"/>
        <v>0</v>
      </c>
      <c r="H156" s="271">
        <f t="shared" si="1"/>
        <v>0</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33502.32</v>
      </c>
      <c r="D157" s="270">
        <f>'PR-RAS'!E161</f>
        <v>50503.86</v>
      </c>
      <c r="E157" s="270">
        <v>0</v>
      </c>
      <c r="F157" s="270">
        <v>0</v>
      </c>
      <c r="G157" s="271">
        <f t="shared" si="0"/>
        <v>20983.56624</v>
      </c>
      <c r="H157" s="271">
        <f t="shared" si="1"/>
        <v>0.459999999999127</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0</v>
      </c>
      <c r="D158" s="270">
        <f>'PR-RAS'!E162</f>
        <v>0</v>
      </c>
      <c r="E158" s="270">
        <v>0</v>
      </c>
      <c r="F158" s="270">
        <v>0</v>
      </c>
      <c r="G158" s="271">
        <f t="shared" si="0"/>
        <v>0</v>
      </c>
      <c r="H158" s="271">
        <f t="shared" si="1"/>
        <v>0</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289896.99</v>
      </c>
      <c r="D159" s="270">
        <f>'PR-RAS'!E163</f>
        <v>450118.99</v>
      </c>
      <c r="E159" s="270">
        <v>0</v>
      </c>
      <c r="F159" s="270">
        <v>0</v>
      </c>
      <c r="G159" s="271">
        <f t="shared" si="0"/>
        <v>188041.32526000001</v>
      </c>
      <c r="H159" s="271">
        <f t="shared" si="1"/>
        <v>2.00000000186265E-2</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21311.38</v>
      </c>
      <c r="D160" s="270">
        <f>'PR-RAS'!E164</f>
        <v>17803.62</v>
      </c>
      <c r="E160" s="270">
        <v>0</v>
      </c>
      <c r="F160" s="270">
        <v>0</v>
      </c>
      <c r="G160" s="271">
        <f t="shared" si="0"/>
        <v>9050.0605799999994</v>
      </c>
      <c r="H160" s="271">
        <f t="shared" si="1"/>
        <v>0.75999999999839896</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3500.32</v>
      </c>
      <c r="D161" s="270">
        <f>'PR-RAS'!E165</f>
        <v>4174.8</v>
      </c>
      <c r="E161" s="270">
        <v>0</v>
      </c>
      <c r="F161" s="270">
        <v>0</v>
      </c>
      <c r="G161" s="271">
        <f t="shared" si="0"/>
        <v>1895.9872</v>
      </c>
      <c r="H161" s="271">
        <f t="shared" si="1"/>
        <v>0.51999999999998203</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10140.709999999999</v>
      </c>
      <c r="D162" s="270">
        <f>'PR-RAS'!E166</f>
        <v>10699.52</v>
      </c>
      <c r="E162" s="270">
        <v>0</v>
      </c>
      <c r="F162" s="270">
        <v>0</v>
      </c>
      <c r="G162" s="271">
        <f t="shared" si="0"/>
        <v>5077.8997499999996</v>
      </c>
      <c r="H162" s="271">
        <f t="shared" si="1"/>
        <v>0.770000000000437</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7464.39</v>
      </c>
      <c r="D163" s="270">
        <f>'PR-RAS'!E167</f>
        <v>2405</v>
      </c>
      <c r="E163" s="270">
        <v>0</v>
      </c>
      <c r="F163" s="270">
        <v>0</v>
      </c>
      <c r="G163" s="271">
        <f t="shared" si="0"/>
        <v>1988.45118</v>
      </c>
      <c r="H163" s="271">
        <f t="shared" si="1"/>
        <v>0.39000000000032697</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205.96</v>
      </c>
      <c r="D164" s="270">
        <f>'PR-RAS'!E168</f>
        <v>524.29999999999995</v>
      </c>
      <c r="E164" s="270">
        <v>0</v>
      </c>
      <c r="F164" s="270">
        <v>0</v>
      </c>
      <c r="G164" s="271">
        <f t="shared" si="0"/>
        <v>204.49328</v>
      </c>
      <c r="H164" s="271">
        <f t="shared" si="1"/>
        <v>0.33999999999994701</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53261.88</v>
      </c>
      <c r="D165" s="270">
        <f>'PR-RAS'!E169</f>
        <v>54354.57</v>
      </c>
      <c r="E165" s="270">
        <v>0</v>
      </c>
      <c r="F165" s="270">
        <v>0</v>
      </c>
      <c r="G165" s="271">
        <f t="shared" si="0"/>
        <v>26563.24728</v>
      </c>
      <c r="H165" s="271">
        <f t="shared" si="1"/>
        <v>0.54999999999563398</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10471.290000000001</v>
      </c>
      <c r="D166" s="270">
        <f>'PR-RAS'!E170</f>
        <v>18232.740000000002</v>
      </c>
      <c r="E166" s="270">
        <v>0</v>
      </c>
      <c r="F166" s="270">
        <v>0</v>
      </c>
      <c r="G166" s="271">
        <f t="shared" si="0"/>
        <v>7744.5670499999997</v>
      </c>
      <c r="H166" s="271">
        <f t="shared" si="1"/>
        <v>0.54999999999927196</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2150</v>
      </c>
      <c r="D167" s="270">
        <f>'PR-RAS'!E171</f>
        <v>1510.6</v>
      </c>
      <c r="E167" s="270">
        <v>0</v>
      </c>
      <c r="F167" s="270">
        <v>0</v>
      </c>
      <c r="G167" s="271">
        <f t="shared" si="0"/>
        <v>858.41920000000005</v>
      </c>
      <c r="H167" s="271">
        <f t="shared" si="1"/>
        <v>0.400000000000091</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30019.22</v>
      </c>
      <c r="D168" s="270">
        <f>'PR-RAS'!E172</f>
        <v>31308.78</v>
      </c>
      <c r="E168" s="270">
        <v>0</v>
      </c>
      <c r="F168" s="270">
        <v>0</v>
      </c>
      <c r="G168" s="271">
        <f t="shared" si="0"/>
        <v>15470.342259999999</v>
      </c>
      <c r="H168" s="271">
        <f t="shared" si="1"/>
        <v>0.44000000000232797</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8541.3700000000008</v>
      </c>
      <c r="D169" s="270">
        <f>'PR-RAS'!E173</f>
        <v>977.87</v>
      </c>
      <c r="E169" s="270">
        <v>0</v>
      </c>
      <c r="F169" s="270">
        <v>0</v>
      </c>
      <c r="G169" s="271">
        <f t="shared" si="0"/>
        <v>1763.51448</v>
      </c>
      <c r="H169" s="271">
        <f t="shared" si="1"/>
        <v>0.50000000000079603</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2080</v>
      </c>
      <c r="D170" s="270">
        <f>'PR-RAS'!E174</f>
        <v>2324.58</v>
      </c>
      <c r="E170" s="270">
        <v>0</v>
      </c>
      <c r="F170" s="270">
        <v>0</v>
      </c>
      <c r="G170" s="271">
        <f t="shared" si="0"/>
        <v>1137.22804</v>
      </c>
      <c r="H170" s="271">
        <f t="shared" si="1"/>
        <v>0.42000000000007298</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0</v>
      </c>
      <c r="D172" s="270">
        <f>'PR-RAS'!E176</f>
        <v>0</v>
      </c>
      <c r="E172" s="270">
        <v>0</v>
      </c>
      <c r="F172" s="270">
        <v>0</v>
      </c>
      <c r="G172" s="271">
        <f t="shared" si="0"/>
        <v>0</v>
      </c>
      <c r="H172" s="271">
        <f t="shared" si="1"/>
        <v>0</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142281.12</v>
      </c>
      <c r="D173" s="270">
        <f>'PR-RAS'!E177</f>
        <v>320567.84999999998</v>
      </c>
      <c r="E173" s="270">
        <v>0</v>
      </c>
      <c r="F173" s="270">
        <v>0</v>
      </c>
      <c r="G173" s="271">
        <f t="shared" si="0"/>
        <v>134747.69304000001</v>
      </c>
      <c r="H173" s="271">
        <f t="shared" si="1"/>
        <v>0.27000000001862601</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6093.13</v>
      </c>
      <c r="D174" s="270">
        <f>'PR-RAS'!E178</f>
        <v>5502.23</v>
      </c>
      <c r="E174" s="270">
        <v>0</v>
      </c>
      <c r="F174" s="270">
        <v>0</v>
      </c>
      <c r="G174" s="271">
        <f t="shared" si="0"/>
        <v>2957.8830699999999</v>
      </c>
      <c r="H174" s="271">
        <f t="shared" si="1"/>
        <v>0.35999999999967303</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37926.31</v>
      </c>
      <c r="D175" s="270">
        <f>'PR-RAS'!E179</f>
        <v>37351.660000000003</v>
      </c>
      <c r="E175" s="270">
        <v>0</v>
      </c>
      <c r="F175" s="270">
        <v>0</v>
      </c>
      <c r="G175" s="271">
        <f t="shared" si="0"/>
        <v>19597.555619999999</v>
      </c>
      <c r="H175" s="271">
        <f t="shared" si="1"/>
        <v>0.64999999999417901</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7052.19</v>
      </c>
      <c r="D176" s="270">
        <f>'PR-RAS'!E180</f>
        <v>7915.81</v>
      </c>
      <c r="E176" s="270">
        <v>0</v>
      </c>
      <c r="F176" s="270">
        <v>0</v>
      </c>
      <c r="G176" s="271">
        <f t="shared" si="0"/>
        <v>4004.6667499999999</v>
      </c>
      <c r="H176" s="271">
        <f t="shared" si="1"/>
        <v>0.37999999999919998</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56236.2</v>
      </c>
      <c r="D177" s="270">
        <f>'PR-RAS'!E181</f>
        <v>149602.23999999999</v>
      </c>
      <c r="E177" s="270">
        <v>0</v>
      </c>
      <c r="F177" s="270">
        <v>0</v>
      </c>
      <c r="G177" s="271">
        <f t="shared" si="0"/>
        <v>62557.559679999998</v>
      </c>
      <c r="H177" s="271">
        <f t="shared" si="1"/>
        <v>0.439999999987776</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2950</v>
      </c>
      <c r="D178" s="270">
        <f>'PR-RAS'!E182</f>
        <v>3475</v>
      </c>
      <c r="E178" s="270">
        <v>0</v>
      </c>
      <c r="F178" s="270">
        <v>0</v>
      </c>
      <c r="G178" s="271">
        <f t="shared" si="0"/>
        <v>1752.3</v>
      </c>
      <c r="H178" s="271">
        <f t="shared" si="1"/>
        <v>0</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4964.16</v>
      </c>
      <c r="D179" s="270">
        <f>'PR-RAS'!E183</f>
        <v>243.78</v>
      </c>
      <c r="E179" s="270">
        <v>0</v>
      </c>
      <c r="F179" s="270">
        <v>0</v>
      </c>
      <c r="G179" s="271">
        <f t="shared" si="0"/>
        <v>970.40616</v>
      </c>
      <c r="H179" s="271">
        <f t="shared" si="1"/>
        <v>0.37999999999985301</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16324.41</v>
      </c>
      <c r="D180" s="270">
        <f>'PR-RAS'!E184</f>
        <v>18483.900000000001</v>
      </c>
      <c r="E180" s="270">
        <v>0</v>
      </c>
      <c r="F180" s="270">
        <v>0</v>
      </c>
      <c r="G180" s="271">
        <f t="shared" si="0"/>
        <v>9539.3055899999999</v>
      </c>
      <c r="H180" s="271">
        <f t="shared" si="1"/>
        <v>0.50999999999839896</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5591.32</v>
      </c>
      <c r="D181" s="270">
        <f>'PR-RAS'!E185</f>
        <v>7887.52</v>
      </c>
      <c r="E181" s="270">
        <v>0</v>
      </c>
      <c r="F181" s="270">
        <v>0</v>
      </c>
      <c r="G181" s="271">
        <f t="shared" si="0"/>
        <v>3845.9448000000002</v>
      </c>
      <c r="H181" s="271">
        <f t="shared" si="1"/>
        <v>0.79999999999927196</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5143.3999999999996</v>
      </c>
      <c r="D182" s="270">
        <f>'PR-RAS'!E186</f>
        <v>90105.71</v>
      </c>
      <c r="E182" s="270">
        <v>0</v>
      </c>
      <c r="F182" s="270">
        <v>0</v>
      </c>
      <c r="G182" s="271">
        <f t="shared" si="0"/>
        <v>33549.222419999998</v>
      </c>
      <c r="H182" s="271">
        <f t="shared" si="1"/>
        <v>0.68999999999323303</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73042.61</v>
      </c>
      <c r="D184" s="270">
        <f>'PR-RAS'!E188</f>
        <v>57392.95</v>
      </c>
      <c r="E184" s="270">
        <v>0</v>
      </c>
      <c r="F184" s="270">
        <v>0</v>
      </c>
      <c r="G184" s="271">
        <f t="shared" si="0"/>
        <v>34372.617330000001</v>
      </c>
      <c r="H184" s="271">
        <f t="shared" si="1"/>
        <v>0.44000000000232797</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33157.5</v>
      </c>
      <c r="D185" s="270">
        <f>'PR-RAS'!E189</f>
        <v>17568.349999999999</v>
      </c>
      <c r="E185" s="270">
        <v>0</v>
      </c>
      <c r="F185" s="270">
        <v>0</v>
      </c>
      <c r="G185" s="271">
        <f t="shared" si="0"/>
        <v>12566.132799999999</v>
      </c>
      <c r="H185" s="271">
        <f t="shared" si="1"/>
        <v>0.84999999999854503</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3886.45</v>
      </c>
      <c r="D186" s="270">
        <f>'PR-RAS'!E190</f>
        <v>4835.82</v>
      </c>
      <c r="E186" s="270">
        <v>0</v>
      </c>
      <c r="F186" s="270">
        <v>0</v>
      </c>
      <c r="G186" s="271">
        <f t="shared" si="0"/>
        <v>2508.24665</v>
      </c>
      <c r="H186" s="271">
        <f t="shared" si="1"/>
        <v>0.63000000000010903</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22772.55</v>
      </c>
      <c r="D187" s="270">
        <f>'PR-RAS'!E191</f>
        <v>16932.560000000001</v>
      </c>
      <c r="E187" s="270">
        <v>0</v>
      </c>
      <c r="F187" s="270">
        <v>0</v>
      </c>
      <c r="G187" s="271">
        <f t="shared" si="0"/>
        <v>10534.60662</v>
      </c>
      <c r="H187" s="271">
        <f t="shared" si="1"/>
        <v>0.88999999999941803</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604.29999999999995</v>
      </c>
      <c r="D188" s="270">
        <f>'PR-RAS'!E192</f>
        <v>1968.02</v>
      </c>
      <c r="E188" s="270">
        <v>0</v>
      </c>
      <c r="F188" s="270">
        <v>0</v>
      </c>
      <c r="G188" s="271">
        <f t="shared" si="0"/>
        <v>849.04358000000002</v>
      </c>
      <c r="H188" s="271">
        <f t="shared" si="1"/>
        <v>0.319999999999936</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0</v>
      </c>
      <c r="D189" s="270">
        <f>'PR-RAS'!E193</f>
        <v>0</v>
      </c>
      <c r="E189" s="270">
        <v>0</v>
      </c>
      <c r="F189" s="270">
        <v>0</v>
      </c>
      <c r="G189" s="271">
        <f t="shared" si="0"/>
        <v>0</v>
      </c>
      <c r="H189" s="271">
        <f t="shared" si="1"/>
        <v>0</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0</v>
      </c>
      <c r="D190" s="270">
        <f>'PR-RAS'!E194</f>
        <v>0</v>
      </c>
      <c r="E190" s="270">
        <v>0</v>
      </c>
      <c r="F190" s="270">
        <v>0</v>
      </c>
      <c r="G190" s="271">
        <f t="shared" si="0"/>
        <v>0</v>
      </c>
      <c r="H190" s="271">
        <f t="shared" si="1"/>
        <v>0</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12621.81</v>
      </c>
      <c r="D191" s="270">
        <f>'PR-RAS'!E195</f>
        <v>16088.2</v>
      </c>
      <c r="E191" s="270">
        <v>0</v>
      </c>
      <c r="F191" s="270">
        <v>0</v>
      </c>
      <c r="G191" s="271">
        <f t="shared" si="0"/>
        <v>8511.6599000000006</v>
      </c>
      <c r="H191" s="271">
        <f t="shared" si="1"/>
        <v>0.39000000000123702</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5444.03</v>
      </c>
      <c r="D192" s="270">
        <f>'PR-RAS'!E196</f>
        <v>6379.36</v>
      </c>
      <c r="E192" s="270">
        <v>0</v>
      </c>
      <c r="F192" s="270">
        <v>0</v>
      </c>
      <c r="G192" s="271">
        <f t="shared" si="0"/>
        <v>3476.72525</v>
      </c>
      <c r="H192" s="271">
        <f t="shared" si="1"/>
        <v>0.39000000000032697</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5444.03</v>
      </c>
      <c r="D206" s="270">
        <f>'PR-RAS'!E210</f>
        <v>6379.36</v>
      </c>
      <c r="E206" s="270">
        <v>0</v>
      </c>
      <c r="F206" s="270">
        <v>0</v>
      </c>
      <c r="G206" s="271">
        <f t="shared" si="0"/>
        <v>3731.5637499999998</v>
      </c>
      <c r="H206" s="271">
        <f t="shared" si="1"/>
        <v>0.39000000000032697</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5441.06</v>
      </c>
      <c r="D207" s="270">
        <f>'PR-RAS'!E211</f>
        <v>6368.45</v>
      </c>
      <c r="E207" s="270">
        <v>0</v>
      </c>
      <c r="F207" s="270">
        <v>0</v>
      </c>
      <c r="G207" s="271">
        <f t="shared" si="0"/>
        <v>3744.65976</v>
      </c>
      <c r="H207" s="271">
        <f t="shared" si="1"/>
        <v>0.51000000000021795</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2.97</v>
      </c>
      <c r="D209" s="270">
        <f>'PR-RAS'!E213</f>
        <v>10.91</v>
      </c>
      <c r="E209" s="270">
        <v>0</v>
      </c>
      <c r="F209" s="270">
        <v>0</v>
      </c>
      <c r="G209" s="271">
        <f t="shared" si="0"/>
        <v>5.15632</v>
      </c>
      <c r="H209" s="271">
        <f t="shared" si="1"/>
        <v>0.12</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94107.31</v>
      </c>
      <c r="D220" s="270">
        <f>'PR-RAS'!E224</f>
        <v>22361.98</v>
      </c>
      <c r="E220" s="270">
        <v>0</v>
      </c>
      <c r="F220" s="270">
        <v>0</v>
      </c>
      <c r="G220" s="271">
        <f t="shared" si="0"/>
        <v>30404.048129999999</v>
      </c>
      <c r="H220" s="271">
        <f t="shared" si="1"/>
        <v>0.32999999999810797</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94107.31</v>
      </c>
      <c r="D227" s="270">
        <f>'PR-RAS'!E231</f>
        <v>22361.98</v>
      </c>
      <c r="E227" s="270">
        <v>0</v>
      </c>
      <c r="F227" s="270">
        <v>0</v>
      </c>
      <c r="G227" s="271">
        <f t="shared" si="0"/>
        <v>31375.867020000002</v>
      </c>
      <c r="H227" s="271">
        <f t="shared" si="1"/>
        <v>0.32999999999810797</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14473.62</v>
      </c>
      <c r="D228" s="270">
        <f>'PR-RAS'!E232</f>
        <v>22361.98</v>
      </c>
      <c r="E228" s="270">
        <v>0</v>
      </c>
      <c r="F228" s="270">
        <v>0</v>
      </c>
      <c r="G228" s="271">
        <f t="shared" si="0"/>
        <v>13437.85066</v>
      </c>
      <c r="H228" s="271">
        <f t="shared" si="1"/>
        <v>0.39999999999963598</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79633.69</v>
      </c>
      <c r="D229" s="270">
        <f>'PR-RAS'!E233</f>
        <v>0</v>
      </c>
      <c r="E229" s="270">
        <v>0</v>
      </c>
      <c r="F229" s="270">
        <v>0</v>
      </c>
      <c r="G229" s="271">
        <f t="shared" si="0"/>
        <v>18156.481319999999</v>
      </c>
      <c r="H229" s="271">
        <f t="shared" si="1"/>
        <v>0.30999999999767203</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0</v>
      </c>
      <c r="D240" s="270">
        <f>'PR-RAS'!E244</f>
        <v>0</v>
      </c>
      <c r="E240" s="270">
        <v>0</v>
      </c>
      <c r="F240" s="270">
        <v>0</v>
      </c>
      <c r="G240" s="271">
        <f t="shared" si="0"/>
        <v>0</v>
      </c>
      <c r="H240" s="271">
        <f t="shared" si="1"/>
        <v>0</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0</v>
      </c>
      <c r="D241" s="270">
        <f>'PR-RAS'!E245</f>
        <v>0</v>
      </c>
      <c r="E241" s="270">
        <v>0</v>
      </c>
      <c r="F241" s="270">
        <v>0</v>
      </c>
      <c r="G241" s="271">
        <f t="shared" si="0"/>
        <v>0</v>
      </c>
      <c r="H241" s="271">
        <f t="shared" si="1"/>
        <v>0</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93464.84</v>
      </c>
      <c r="D248" s="270">
        <f>'PR-RAS'!E252</f>
        <v>52255.6</v>
      </c>
      <c r="E248" s="270">
        <v>0</v>
      </c>
      <c r="F248" s="270">
        <v>0</v>
      </c>
      <c r="G248" s="271">
        <f t="shared" si="0"/>
        <v>48900.081879999998</v>
      </c>
      <c r="H248" s="271">
        <f t="shared" si="1"/>
        <v>0.56000000000494798</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93464.84</v>
      </c>
      <c r="D255" s="270">
        <f>'PR-RAS'!E259</f>
        <v>52255.6</v>
      </c>
      <c r="E255" s="270">
        <v>0</v>
      </c>
      <c r="F255" s="270">
        <v>0</v>
      </c>
      <c r="G255" s="271">
        <f t="shared" si="0"/>
        <v>50285.91416</v>
      </c>
      <c r="H255" s="271">
        <f t="shared" si="1"/>
        <v>0.56000000000494798</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83203.37</v>
      </c>
      <c r="D256" s="270">
        <f>'PR-RAS'!E260</f>
        <v>36398.519999999997</v>
      </c>
      <c r="E256" s="270">
        <v>0</v>
      </c>
      <c r="F256" s="270">
        <v>0</v>
      </c>
      <c r="G256" s="271">
        <f t="shared" si="0"/>
        <v>39780.104549999996</v>
      </c>
      <c r="H256" s="271">
        <f t="shared" si="1"/>
        <v>0.84999999999854503</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10261.469999999999</v>
      </c>
      <c r="D257" s="270">
        <f>'PR-RAS'!E261</f>
        <v>15857.08</v>
      </c>
      <c r="E257" s="270">
        <v>0</v>
      </c>
      <c r="F257" s="270">
        <v>0</v>
      </c>
      <c r="G257" s="271">
        <f t="shared" si="0"/>
        <v>10745.761280000001</v>
      </c>
      <c r="H257" s="271">
        <f t="shared" si="1"/>
        <v>0.54999999999927196</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70819.97</v>
      </c>
      <c r="D259" s="270">
        <f>'PR-RAS'!E263</f>
        <v>76980.78</v>
      </c>
      <c r="E259" s="270">
        <v>0</v>
      </c>
      <c r="F259" s="270">
        <v>0</v>
      </c>
      <c r="G259" s="271">
        <f t="shared" si="0"/>
        <v>57993.634740000001</v>
      </c>
      <c r="H259" s="271">
        <f t="shared" si="1"/>
        <v>0.25</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70819.97</v>
      </c>
      <c r="D260" s="270">
        <f>'PR-RAS'!E264</f>
        <v>76980.78</v>
      </c>
      <c r="E260" s="270">
        <v>0</v>
      </c>
      <c r="F260" s="270">
        <v>0</v>
      </c>
      <c r="G260" s="271">
        <f t="shared" si="0"/>
        <v>58218.416270000002</v>
      </c>
      <c r="H260" s="271">
        <f t="shared" si="1"/>
        <v>0.25</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70819.97</v>
      </c>
      <c r="D261" s="270">
        <f>'PR-RAS'!E265</f>
        <v>76980.78</v>
      </c>
      <c r="E261" s="270">
        <v>0</v>
      </c>
      <c r="F261" s="270">
        <v>0</v>
      </c>
      <c r="G261" s="271">
        <f t="shared" si="0"/>
        <v>58443.197800000002</v>
      </c>
      <c r="H261" s="271">
        <f t="shared" si="1"/>
        <v>0.25</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0</v>
      </c>
      <c r="D262" s="270">
        <f>'PR-RAS'!E266</f>
        <v>0</v>
      </c>
      <c r="E262" s="270">
        <v>0</v>
      </c>
      <c r="F262" s="270">
        <v>0</v>
      </c>
      <c r="G262" s="271">
        <f t="shared" si="0"/>
        <v>0</v>
      </c>
      <c r="H262" s="271">
        <f t="shared" si="1"/>
        <v>0</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814327.74</v>
      </c>
      <c r="D285" s="270">
        <f>'PR-RAS'!E289</f>
        <v>978287.28</v>
      </c>
      <c r="E285" s="270">
        <v>0</v>
      </c>
      <c r="F285" s="270">
        <v>0</v>
      </c>
      <c r="G285" s="271">
        <f t="shared" si="8"/>
        <v>786936.25320000004</v>
      </c>
      <c r="H285" s="271">
        <f t="shared" si="9"/>
        <v>0.54000000003725301</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251942.31</v>
      </c>
      <c r="D286" s="270">
        <f>'PR-RAS'!E290</f>
        <v>891607.35</v>
      </c>
      <c r="E286" s="270">
        <v>0</v>
      </c>
      <c r="F286" s="270">
        <v>0</v>
      </c>
      <c r="G286" s="271">
        <f t="shared" si="8"/>
        <v>580019.74785000004</v>
      </c>
      <c r="H286" s="271">
        <f t="shared" si="9"/>
        <v>0.66000000014901195</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188914.66</v>
      </c>
      <c r="D288" s="270">
        <f>'PR-RAS'!E292</f>
        <v>70927.44</v>
      </c>
      <c r="E288" s="270">
        <v>0</v>
      </c>
      <c r="F288" s="270">
        <v>0</v>
      </c>
      <c r="G288" s="271">
        <f t="shared" si="8"/>
        <v>94930.857980000001</v>
      </c>
      <c r="H288" s="271">
        <f t="shared" si="9"/>
        <v>0.77999999999883596</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0</v>
      </c>
      <c r="D289" s="270">
        <f>'PR-RAS'!E293</f>
        <v>0</v>
      </c>
      <c r="E289" s="270">
        <v>0</v>
      </c>
      <c r="F289" s="270">
        <v>0</v>
      </c>
      <c r="G289" s="271">
        <f t="shared" si="8"/>
        <v>0</v>
      </c>
      <c r="H289" s="271">
        <f t="shared" si="9"/>
        <v>0</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49206.14</v>
      </c>
      <c r="D290" s="270">
        <f>'PR-RAS'!E294</f>
        <v>245624.39</v>
      </c>
      <c r="E290" s="270">
        <v>0</v>
      </c>
      <c r="F290" s="270">
        <v>0</v>
      </c>
      <c r="G290" s="271">
        <f t="shared" si="8"/>
        <v>156191.47188</v>
      </c>
      <c r="H290" s="271">
        <f t="shared" si="9"/>
        <v>0.53000000001338798</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0</v>
      </c>
      <c r="D291" s="270">
        <f>'PR-RAS'!E295</f>
        <v>0</v>
      </c>
      <c r="E291" s="270">
        <v>0</v>
      </c>
      <c r="F291" s="270">
        <v>0</v>
      </c>
      <c r="G291" s="271">
        <f t="shared" si="8"/>
        <v>0</v>
      </c>
      <c r="H291" s="271">
        <f t="shared" si="9"/>
        <v>0</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13724.87</v>
      </c>
      <c r="D293" s="270">
        <f>'PR-RAS'!E298</f>
        <v>33324.76</v>
      </c>
      <c r="E293" s="270">
        <v>0</v>
      </c>
      <c r="F293" s="270">
        <v>0</v>
      </c>
      <c r="G293" s="271">
        <f t="shared" si="8"/>
        <v>23469.32188</v>
      </c>
      <c r="H293" s="271">
        <f t="shared" si="9"/>
        <v>0.370000000004438</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13724.87</v>
      </c>
      <c r="D294" s="270">
        <f>'PR-RAS'!E299</f>
        <v>23460.26</v>
      </c>
      <c r="E294" s="270">
        <v>0</v>
      </c>
      <c r="F294" s="270">
        <v>0</v>
      </c>
      <c r="G294" s="271">
        <f t="shared" si="8"/>
        <v>17769.099269999999</v>
      </c>
      <c r="H294" s="271">
        <f t="shared" si="9"/>
        <v>0.38999999999759899</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13724.87</v>
      </c>
      <c r="D295" s="270">
        <f>'PR-RAS'!E300</f>
        <v>23460.26</v>
      </c>
      <c r="E295" s="270">
        <v>0</v>
      </c>
      <c r="F295" s="270">
        <v>0</v>
      </c>
      <c r="G295" s="271">
        <f t="shared" si="8"/>
        <v>17829.74466</v>
      </c>
      <c r="H295" s="271">
        <f t="shared" si="9"/>
        <v>0.38999999999759899</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13724.87</v>
      </c>
      <c r="D296" s="270">
        <f>'PR-RAS'!E301</f>
        <v>23460.26</v>
      </c>
      <c r="E296" s="270">
        <v>0</v>
      </c>
      <c r="F296" s="270">
        <v>0</v>
      </c>
      <c r="G296" s="271">
        <f t="shared" si="8"/>
        <v>17890.390050000002</v>
      </c>
      <c r="H296" s="271">
        <f t="shared" si="9"/>
        <v>0.38999999999759899</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9864.5</v>
      </c>
      <c r="E306" s="270">
        <v>0</v>
      </c>
      <c r="F306" s="270">
        <v>0</v>
      </c>
      <c r="G306" s="271">
        <f t="shared" si="8"/>
        <v>6017.3450000000003</v>
      </c>
      <c r="H306" s="271">
        <f t="shared" si="9"/>
        <v>0.5</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9864.5</v>
      </c>
      <c r="E307" s="270">
        <v>0</v>
      </c>
      <c r="F307" s="270">
        <v>0</v>
      </c>
      <c r="G307" s="271">
        <f t="shared" si="8"/>
        <v>6037.0739999999996</v>
      </c>
      <c r="H307" s="271">
        <f t="shared" si="9"/>
        <v>0.5</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9864.5</v>
      </c>
      <c r="E308" s="270">
        <v>0</v>
      </c>
      <c r="F308" s="270">
        <v>0</v>
      </c>
      <c r="G308" s="271">
        <f t="shared" si="8"/>
        <v>6056.8029999999999</v>
      </c>
      <c r="H308" s="271">
        <f t="shared" si="9"/>
        <v>0.5</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384654.39</v>
      </c>
      <c r="D345" s="270">
        <f>'PR-RAS'!E350</f>
        <v>958527.71</v>
      </c>
      <c r="E345" s="270">
        <v>0</v>
      </c>
      <c r="F345" s="270">
        <v>0</v>
      </c>
      <c r="G345" s="271">
        <f t="shared" si="8"/>
        <v>791788.17463999998</v>
      </c>
      <c r="H345" s="271">
        <f t="shared" si="9"/>
        <v>0.67999999981839199</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0</v>
      </c>
      <c r="D346" s="270">
        <f>'PR-RAS'!E351</f>
        <v>0</v>
      </c>
      <c r="E346" s="270">
        <v>0</v>
      </c>
      <c r="F346" s="270">
        <v>0</v>
      </c>
      <c r="G346" s="271">
        <f t="shared" si="8"/>
        <v>0</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0</v>
      </c>
      <c r="D351" s="270">
        <f>'PR-RAS'!E356</f>
        <v>0</v>
      </c>
      <c r="E351" s="270">
        <v>0</v>
      </c>
      <c r="F351" s="270">
        <v>0</v>
      </c>
      <c r="G351" s="271">
        <f t="shared" si="8"/>
        <v>0</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0</v>
      </c>
      <c r="D354" s="270">
        <f>'PR-RAS'!E359</f>
        <v>0</v>
      </c>
      <c r="E354" s="270">
        <v>0</v>
      </c>
      <c r="F354" s="270">
        <v>0</v>
      </c>
      <c r="G354" s="271">
        <f t="shared" si="8"/>
        <v>0</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207904.18</v>
      </c>
      <c r="D358" s="270">
        <f>'PR-RAS'!E363</f>
        <v>936773.95</v>
      </c>
      <c r="E358" s="270">
        <v>0</v>
      </c>
      <c r="F358" s="270">
        <v>0</v>
      </c>
      <c r="G358" s="271">
        <f t="shared" si="8"/>
        <v>743078.39255999995</v>
      </c>
      <c r="H358" s="271">
        <f t="shared" si="9"/>
        <v>0.22999999980675101</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156045.92000000001</v>
      </c>
      <c r="D359" s="270">
        <f>'PR-RAS'!E364</f>
        <v>722932.95</v>
      </c>
      <c r="E359" s="270">
        <v>0</v>
      </c>
      <c r="F359" s="270">
        <v>0</v>
      </c>
      <c r="G359" s="271">
        <f t="shared" si="8"/>
        <v>573484.43156000006</v>
      </c>
      <c r="H359" s="271">
        <f t="shared" si="9"/>
        <v>0.12999999994644901</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131624.92000000001</v>
      </c>
      <c r="E360" s="270">
        <v>0</v>
      </c>
      <c r="F360" s="270">
        <v>0</v>
      </c>
      <c r="G360" s="271">
        <f t="shared" si="8"/>
        <v>94506.692559999996</v>
      </c>
      <c r="H360" s="271">
        <f t="shared" si="9"/>
        <v>7.9999999987194301E-2</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84740.76</v>
      </c>
      <c r="D361" s="270">
        <f>'PR-RAS'!E366</f>
        <v>379248.37</v>
      </c>
      <c r="E361" s="270">
        <v>0</v>
      </c>
      <c r="F361" s="270">
        <v>0</v>
      </c>
      <c r="G361" s="271">
        <f t="shared" si="8"/>
        <v>303565.5</v>
      </c>
      <c r="H361" s="271">
        <f t="shared" si="9"/>
        <v>0.61000000000058197</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37148.559999999998</v>
      </c>
      <c r="D362" s="270">
        <f>'PR-RAS'!E367</f>
        <v>0</v>
      </c>
      <c r="E362" s="270">
        <v>0</v>
      </c>
      <c r="F362" s="270">
        <v>0</v>
      </c>
      <c r="G362" s="271">
        <f t="shared" si="8"/>
        <v>13410.630160000001</v>
      </c>
      <c r="H362" s="271">
        <f t="shared" si="9"/>
        <v>0.44000000000232797</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34156.6</v>
      </c>
      <c r="D363" s="270">
        <f>'PR-RAS'!E368</f>
        <v>212059.66</v>
      </c>
      <c r="E363" s="270">
        <v>0</v>
      </c>
      <c r="F363" s="270">
        <v>0</v>
      </c>
      <c r="G363" s="271">
        <f t="shared" si="8"/>
        <v>165895.88303999999</v>
      </c>
      <c r="H363" s="271">
        <f t="shared" si="9"/>
        <v>0.73999999999796295</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22803.57</v>
      </c>
      <c r="D364" s="270">
        <f>'PR-RAS'!E369</f>
        <v>117578.55</v>
      </c>
      <c r="E364" s="270">
        <v>0</v>
      </c>
      <c r="F364" s="270">
        <v>0</v>
      </c>
      <c r="G364" s="271">
        <f t="shared" si="8"/>
        <v>93639.723209999996</v>
      </c>
      <c r="H364" s="271">
        <f t="shared" si="9"/>
        <v>0.87999999999738099</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19232.27</v>
      </c>
      <c r="D365" s="270">
        <f>'PR-RAS'!E370</f>
        <v>17066.25</v>
      </c>
      <c r="E365" s="270">
        <v>0</v>
      </c>
      <c r="F365" s="270">
        <v>0</v>
      </c>
      <c r="G365" s="271">
        <f t="shared" si="8"/>
        <v>19424.776279999998</v>
      </c>
      <c r="H365" s="271">
        <f t="shared" si="9"/>
        <v>0.520000000000437</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422.45</v>
      </c>
      <c r="E366" s="270">
        <v>0</v>
      </c>
      <c r="F366" s="270">
        <v>0</v>
      </c>
      <c r="G366" s="271">
        <f t="shared" si="8"/>
        <v>308.38850000000002</v>
      </c>
      <c r="H366" s="271">
        <f t="shared" si="9"/>
        <v>0.44999999999998902</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0</v>
      </c>
      <c r="D367" s="270">
        <f>'PR-RAS'!E372</f>
        <v>83717.5</v>
      </c>
      <c r="E367" s="270">
        <v>0</v>
      </c>
      <c r="F367" s="270">
        <v>0</v>
      </c>
      <c r="G367" s="271">
        <f t="shared" si="8"/>
        <v>61281.21</v>
      </c>
      <c r="H367" s="271">
        <f t="shared" si="9"/>
        <v>0.5</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0</v>
      </c>
      <c r="E369" s="270">
        <v>0</v>
      </c>
      <c r="F369" s="270">
        <v>0</v>
      </c>
      <c r="G369" s="271">
        <f t="shared" si="8"/>
        <v>0</v>
      </c>
      <c r="H369" s="271">
        <f t="shared" si="9"/>
        <v>0</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0</v>
      </c>
      <c r="D370" s="270">
        <f>'PR-RAS'!E375</f>
        <v>0</v>
      </c>
      <c r="E370" s="270">
        <v>0</v>
      </c>
      <c r="F370" s="270">
        <v>0</v>
      </c>
      <c r="G370" s="271">
        <f t="shared" si="8"/>
        <v>0</v>
      </c>
      <c r="H370" s="271">
        <f t="shared" si="9"/>
        <v>0</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3571.3</v>
      </c>
      <c r="D371" s="270">
        <f>'PR-RAS'!E376</f>
        <v>16372.35</v>
      </c>
      <c r="E371" s="270">
        <v>0</v>
      </c>
      <c r="F371" s="270">
        <v>0</v>
      </c>
      <c r="G371" s="271">
        <f t="shared" si="8"/>
        <v>13436.92</v>
      </c>
      <c r="H371" s="271">
        <f t="shared" si="9"/>
        <v>0.65000000000054603</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1746.8</v>
      </c>
      <c r="E373" s="270">
        <v>0</v>
      </c>
      <c r="F373" s="270">
        <v>0</v>
      </c>
      <c r="G373" s="271">
        <f t="shared" si="8"/>
        <v>1299.6192000000001</v>
      </c>
      <c r="H373" s="271">
        <f t="shared" si="9"/>
        <v>0.200000000000045</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1746.8</v>
      </c>
      <c r="E374" s="270">
        <v>0</v>
      </c>
      <c r="F374" s="270">
        <v>0</v>
      </c>
      <c r="G374" s="271">
        <f t="shared" si="8"/>
        <v>1303.1128000000001</v>
      </c>
      <c r="H374" s="271">
        <f t="shared" si="9"/>
        <v>0.200000000000045</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0</v>
      </c>
      <c r="D378" s="270">
        <f>'PR-RAS'!E383</f>
        <v>0</v>
      </c>
      <c r="E378" s="270">
        <v>0</v>
      </c>
      <c r="F378" s="270">
        <v>0</v>
      </c>
      <c r="G378" s="271">
        <f t="shared" si="8"/>
        <v>0</v>
      </c>
      <c r="H378" s="271">
        <f t="shared" si="9"/>
        <v>0</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0</v>
      </c>
      <c r="D379" s="270">
        <f>'PR-RAS'!E384</f>
        <v>0</v>
      </c>
      <c r="E379" s="270">
        <v>0</v>
      </c>
      <c r="F379" s="270">
        <v>0</v>
      </c>
      <c r="G379" s="271">
        <f t="shared" si="8"/>
        <v>0</v>
      </c>
      <c r="H379" s="271">
        <f t="shared" si="9"/>
        <v>0</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29054.69</v>
      </c>
      <c r="D386" s="270">
        <f>'PR-RAS'!E391</f>
        <v>94515.65</v>
      </c>
      <c r="E386" s="270">
        <v>0</v>
      </c>
      <c r="F386" s="270">
        <v>0</v>
      </c>
      <c r="G386" s="271">
        <f t="shared" si="8"/>
        <v>83963.106150000007</v>
      </c>
      <c r="H386" s="271">
        <f t="shared" si="9"/>
        <v>0.66000000000712999</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0</v>
      </c>
      <c r="D388" s="270">
        <f>'PR-RAS'!E393</f>
        <v>32588.560000000001</v>
      </c>
      <c r="E388" s="270">
        <v>0</v>
      </c>
      <c r="F388" s="270">
        <v>0</v>
      </c>
      <c r="G388" s="271">
        <f t="shared" si="8"/>
        <v>25223.545440000002</v>
      </c>
      <c r="H388" s="271">
        <f t="shared" si="9"/>
        <v>0.43999999999868999</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7465.66</v>
      </c>
      <c r="D389" s="270">
        <f>'PR-RAS'!E394</f>
        <v>0</v>
      </c>
      <c r="E389" s="270">
        <v>0</v>
      </c>
      <c r="F389" s="270">
        <v>0</v>
      </c>
      <c r="G389" s="271">
        <f t="shared" si="8"/>
        <v>2896.6760800000002</v>
      </c>
      <c r="H389" s="271">
        <f t="shared" si="9"/>
        <v>0.34000000000014602</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21589.03</v>
      </c>
      <c r="D390" s="270">
        <f>'PR-RAS'!E395</f>
        <v>61927.09</v>
      </c>
      <c r="E390" s="270">
        <v>0</v>
      </c>
      <c r="F390" s="270">
        <v>0</v>
      </c>
      <c r="G390" s="271">
        <f t="shared" si="8"/>
        <v>56577.408689999997</v>
      </c>
      <c r="H390" s="271">
        <f t="shared" si="9"/>
        <v>0.119999999995343</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176750.21</v>
      </c>
      <c r="D397" s="270">
        <f>'PR-RAS'!E402</f>
        <v>21753.759999999998</v>
      </c>
      <c r="E397" s="270">
        <v>0</v>
      </c>
      <c r="F397" s="270">
        <v>0</v>
      </c>
      <c r="G397" s="271">
        <f t="shared" si="8"/>
        <v>87222.061079999999</v>
      </c>
      <c r="H397" s="271">
        <f t="shared" si="9"/>
        <v>0.44999999999345203</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176750.21</v>
      </c>
      <c r="D398" s="270">
        <f>'PR-RAS'!E403</f>
        <v>21753.759999999998</v>
      </c>
      <c r="E398" s="270">
        <v>0</v>
      </c>
      <c r="F398" s="270">
        <v>0</v>
      </c>
      <c r="G398" s="271">
        <f t="shared" si="8"/>
        <v>87442.318809999997</v>
      </c>
      <c r="H398" s="271">
        <f t="shared" si="9"/>
        <v>0.44999999999345203</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0</v>
      </c>
      <c r="D399" s="270">
        <f>'PR-RAS'!E404</f>
        <v>0</v>
      </c>
      <c r="E399" s="270">
        <v>0</v>
      </c>
      <c r="F399" s="270">
        <v>0</v>
      </c>
      <c r="G399" s="271">
        <f t="shared" si="8"/>
        <v>0</v>
      </c>
      <c r="H399" s="271">
        <f t="shared" si="9"/>
        <v>0</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370929.52</v>
      </c>
      <c r="D403" s="270">
        <f>'PR-RAS'!E408</f>
        <v>925202.95</v>
      </c>
      <c r="E403" s="270">
        <v>0</v>
      </c>
      <c r="F403" s="270">
        <v>0</v>
      </c>
      <c r="G403" s="271">
        <f t="shared" si="8"/>
        <v>892976.83883999998</v>
      </c>
      <c r="H403" s="271">
        <f t="shared" si="9"/>
        <v>0.52999999979510903</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0</v>
      </c>
      <c r="D405" s="270">
        <f>'PR-RAS'!E410</f>
        <v>0</v>
      </c>
      <c r="E405" s="270">
        <v>0</v>
      </c>
      <c r="F405" s="270">
        <v>0</v>
      </c>
      <c r="G405" s="271">
        <f t="shared" si="8"/>
        <v>0</v>
      </c>
      <c r="H405" s="271">
        <f t="shared" si="9"/>
        <v>0</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62568.31</v>
      </c>
      <c r="D406" s="270">
        <f>'PR-RAS'!E411</f>
        <v>27020.97</v>
      </c>
      <c r="E406" s="270">
        <v>0</v>
      </c>
      <c r="F406" s="270">
        <v>0</v>
      </c>
      <c r="G406" s="271">
        <f t="shared" si="8"/>
        <v>47227.151250000003</v>
      </c>
      <c r="H406" s="271">
        <f t="shared" si="9"/>
        <v>0.33999999999650798</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1079994.92</v>
      </c>
      <c r="D407" s="270">
        <f>'PR-RAS'!E412</f>
        <v>1903219.39</v>
      </c>
      <c r="E407" s="270">
        <v>0</v>
      </c>
      <c r="F407" s="270">
        <v>0</v>
      </c>
      <c r="G407" s="271">
        <f t="shared" si="8"/>
        <v>1983892.0822000001</v>
      </c>
      <c r="H407" s="271">
        <f t="shared" si="9"/>
        <v>0.46999999973923001</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1198982.1299999999</v>
      </c>
      <c r="D408" s="270">
        <f>'PR-RAS'!E413</f>
        <v>1936814.99</v>
      </c>
      <c r="E408" s="270">
        <v>0</v>
      </c>
      <c r="F408" s="270">
        <v>0</v>
      </c>
      <c r="G408" s="271">
        <f t="shared" si="8"/>
        <v>2064553.1287700001</v>
      </c>
      <c r="H408" s="271">
        <f t="shared" si="9"/>
        <v>0.13999999966472401</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0</v>
      </c>
      <c r="D409" s="270">
        <f>'PR-RAS'!E414</f>
        <v>0</v>
      </c>
      <c r="E409" s="270">
        <v>0</v>
      </c>
      <c r="F409" s="270">
        <v>0</v>
      </c>
      <c r="G409" s="271">
        <f t="shared" si="8"/>
        <v>0</v>
      </c>
      <c r="H409" s="271">
        <f t="shared" si="9"/>
        <v>0</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118987.21</v>
      </c>
      <c r="D410" s="270">
        <f>'PR-RAS'!E415</f>
        <v>33595.600000000297</v>
      </c>
      <c r="E410" s="270">
        <v>0</v>
      </c>
      <c r="F410" s="270">
        <v>0</v>
      </c>
      <c r="G410" s="271">
        <f t="shared" si="8"/>
        <v>76146.969690000202</v>
      </c>
      <c r="H410" s="271">
        <f t="shared" si="9"/>
        <v>0.609999999403954</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188914.66</v>
      </c>
      <c r="D411" s="270">
        <f>'PR-RAS'!E416</f>
        <v>70927.44</v>
      </c>
      <c r="E411" s="270">
        <v>0</v>
      </c>
      <c r="F411" s="270">
        <v>0</v>
      </c>
      <c r="G411" s="271">
        <f t="shared" si="8"/>
        <v>135615.51140000002</v>
      </c>
      <c r="H411" s="271">
        <f t="shared" si="9"/>
        <v>0.77999999999883585</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0</v>
      </c>
      <c r="D412" s="270">
        <f>'PR-RAS'!E417</f>
        <v>0</v>
      </c>
      <c r="E412" s="270">
        <v>0</v>
      </c>
      <c r="F412" s="270">
        <v>0</v>
      </c>
      <c r="G412" s="271">
        <f t="shared" si="8"/>
        <v>0</v>
      </c>
      <c r="H412" s="271">
        <f t="shared" si="9"/>
        <v>0</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111774.45</v>
      </c>
      <c r="D413" s="270">
        <f>'PR-RAS'!E418</f>
        <v>272645.36</v>
      </c>
      <c r="E413" s="270">
        <v>0</v>
      </c>
      <c r="F413" s="270">
        <v>0</v>
      </c>
      <c r="G413" s="271">
        <f t="shared" si="8"/>
        <v>270710.85003999999</v>
      </c>
      <c r="H413" s="271">
        <f t="shared" si="9"/>
        <v>0.80999999998312</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1079994.92</v>
      </c>
      <c r="D633" s="270">
        <f>'PR-RAS'!E639</f>
        <v>1903219.39</v>
      </c>
      <c r="E633" s="270">
        <v>0</v>
      </c>
      <c r="F633" s="270">
        <v>0</v>
      </c>
      <c r="G633" s="271">
        <f t="shared" si="10"/>
        <v>3088226.0984</v>
      </c>
      <c r="H633" s="271">
        <f t="shared" si="11"/>
        <v>0.46999999973923001</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1198982.1299999999</v>
      </c>
      <c r="D634" s="270">
        <f>'PR-RAS'!E640</f>
        <v>1936814.99</v>
      </c>
      <c r="E634" s="270">
        <v>0</v>
      </c>
      <c r="F634" s="270">
        <v>0</v>
      </c>
      <c r="G634" s="271">
        <f t="shared" si="10"/>
        <v>3210963.46563</v>
      </c>
      <c r="H634" s="271">
        <f t="shared" si="11"/>
        <v>0.13999999966472401</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0</v>
      </c>
      <c r="D635" s="270">
        <f>'PR-RAS'!E641</f>
        <v>0</v>
      </c>
      <c r="E635" s="270">
        <v>0</v>
      </c>
      <c r="F635" s="270">
        <v>0</v>
      </c>
      <c r="G635" s="271">
        <f t="shared" si="10"/>
        <v>0</v>
      </c>
      <c r="H635" s="271">
        <f t="shared" si="11"/>
        <v>0</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118987.21</v>
      </c>
      <c r="D636" s="270">
        <f>'PR-RAS'!E642</f>
        <v>33595.600000000297</v>
      </c>
      <c r="E636" s="270">
        <v>0</v>
      </c>
      <c r="F636" s="270">
        <v>0</v>
      </c>
      <c r="G636" s="271">
        <f t="shared" si="10"/>
        <v>118223.29035</v>
      </c>
      <c r="H636" s="271">
        <f t="shared" si="11"/>
        <v>0.609999999403954</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188914.66</v>
      </c>
      <c r="D637" s="270">
        <f>'PR-RAS'!E643</f>
        <v>70927.44</v>
      </c>
      <c r="E637" s="270">
        <v>0</v>
      </c>
      <c r="F637" s="270">
        <v>0</v>
      </c>
      <c r="G637" s="271">
        <f t="shared" si="10"/>
        <v>210369.42744000003</v>
      </c>
      <c r="H637" s="271">
        <f t="shared" si="11"/>
        <v>0.77999999999883585</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0</v>
      </c>
      <c r="D638" s="270">
        <f>'PR-RAS'!E644</f>
        <v>0</v>
      </c>
      <c r="E638" s="270">
        <v>0</v>
      </c>
      <c r="F638" s="270">
        <v>0</v>
      </c>
      <c r="G638" s="271">
        <f t="shared" si="10"/>
        <v>0</v>
      </c>
      <c r="H638" s="271">
        <f t="shared" si="11"/>
        <v>0</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69927.450000000303</v>
      </c>
      <c r="D639" s="270">
        <f>'PR-RAS'!E645</f>
        <v>37331.839999999705</v>
      </c>
      <c r="E639" s="270">
        <v>0</v>
      </c>
      <c r="F639" s="270">
        <v>0</v>
      </c>
      <c r="G639" s="271">
        <f t="shared" si="10"/>
        <v>92249.140939999823</v>
      </c>
      <c r="H639" s="271">
        <f t="shared" si="11"/>
        <v>0.6100000005972106</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0</v>
      </c>
      <c r="D640" s="270">
        <f>'PR-RAS'!E646</f>
        <v>0</v>
      </c>
      <c r="E640" s="270">
        <v>0</v>
      </c>
      <c r="F640" s="270">
        <v>0</v>
      </c>
      <c r="G640" s="271">
        <f t="shared" si="10"/>
        <v>0</v>
      </c>
      <c r="H640" s="271">
        <f t="shared" si="11"/>
        <v>0</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0</v>
      </c>
      <c r="D641" s="270">
        <f>'PR-RAS'!E647</f>
        <v>0</v>
      </c>
      <c r="E641" s="270">
        <v>0</v>
      </c>
      <c r="F641" s="270">
        <v>0</v>
      </c>
      <c r="G641" s="271">
        <f t="shared" si="10"/>
        <v>0</v>
      </c>
      <c r="H641" s="271">
        <f t="shared" si="11"/>
        <v>0</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213422.06</v>
      </c>
      <c r="D642" s="270">
        <f>'PR-RAS'!E649</f>
        <v>109425.59</v>
      </c>
      <c r="E642" s="270">
        <v>0</v>
      </c>
      <c r="F642" s="270">
        <v>0</v>
      </c>
      <c r="G642" s="271">
        <f t="shared" si="10"/>
        <v>277087.14684</v>
      </c>
      <c r="H642" s="271">
        <f t="shared" si="11"/>
        <v>0.47000000000116399</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1669607.77</v>
      </c>
      <c r="D643" s="270">
        <f>'PR-RAS'!E650</f>
        <v>2087132.65</v>
      </c>
      <c r="E643" s="270">
        <v>0</v>
      </c>
      <c r="F643" s="270">
        <v>0</v>
      </c>
      <c r="G643" s="271">
        <f t="shared" si="10"/>
        <v>3751766.5109399999</v>
      </c>
      <c r="H643" s="271">
        <f t="shared" si="11"/>
        <v>0.58000000007450603</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1673591.48</v>
      </c>
      <c r="D644" s="270">
        <f>'PR-RAS'!E651</f>
        <v>2017012.67</v>
      </c>
      <c r="E644" s="270">
        <v>0</v>
      </c>
      <c r="F644" s="270">
        <v>0</v>
      </c>
      <c r="G644" s="271">
        <f t="shared" si="10"/>
        <v>3669997.6152599999</v>
      </c>
      <c r="H644" s="271">
        <f t="shared" si="11"/>
        <v>0.81000000005587902</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209438.35</v>
      </c>
      <c r="D645" s="270">
        <f>'PR-RAS'!E652</f>
        <v>179545.57</v>
      </c>
      <c r="E645" s="270">
        <v>0</v>
      </c>
      <c r="F645" s="270">
        <v>0</v>
      </c>
      <c r="G645" s="271">
        <f t="shared" si="10"/>
        <v>366132.99155999999</v>
      </c>
      <c r="H645" s="271">
        <f t="shared" si="11"/>
        <v>0.78000000026076999</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21</v>
      </c>
      <c r="D646" s="270">
        <f>'PR-RAS'!E653</f>
        <v>23</v>
      </c>
      <c r="E646" s="270">
        <v>0</v>
      </c>
      <c r="F646" s="270">
        <v>0</v>
      </c>
      <c r="G646" s="271">
        <f t="shared" si="10"/>
        <v>43.215000000000003</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0</v>
      </c>
      <c r="D647" s="270">
        <f>'PR-RAS'!E654</f>
        <v>0</v>
      </c>
      <c r="E647" s="270">
        <v>0</v>
      </c>
      <c r="F647" s="270">
        <v>0</v>
      </c>
      <c r="G647" s="271">
        <f t="shared" si="10"/>
        <v>0</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21</v>
      </c>
      <c r="D648" s="270">
        <f>'PR-RAS'!E655</f>
        <v>23</v>
      </c>
      <c r="E648" s="270">
        <v>0</v>
      </c>
      <c r="F648" s="270">
        <v>0</v>
      </c>
      <c r="G648" s="271">
        <f t="shared" si="10"/>
        <v>43.348999999999997</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0</v>
      </c>
      <c r="D649" s="270">
        <f>'PR-RAS'!E656</f>
        <v>0</v>
      </c>
      <c r="E649" s="270">
        <v>0</v>
      </c>
      <c r="F649" s="270">
        <v>0</v>
      </c>
      <c r="G649" s="271">
        <f t="shared" si="10"/>
        <v>0</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218302</v>
      </c>
      <c r="D654" s="270">
        <f>'PR-RAS'!E661</f>
        <v>281887.90999999997</v>
      </c>
      <c r="E654" s="270">
        <v>0</v>
      </c>
      <c r="F654" s="270">
        <v>0</v>
      </c>
      <c r="G654" s="271">
        <f t="shared" si="10"/>
        <v>510696.81646</v>
      </c>
      <c r="H654" s="271">
        <f t="shared" si="11"/>
        <v>9.0000000025611399E-2</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81276.7</v>
      </c>
      <c r="D655" s="270">
        <f>'PR-RAS'!E662</f>
        <v>19192.330000000002</v>
      </c>
      <c r="E655" s="270">
        <v>0</v>
      </c>
      <c r="F655" s="270">
        <v>0</v>
      </c>
      <c r="G655" s="271">
        <f t="shared" si="10"/>
        <v>78258.529439999998</v>
      </c>
      <c r="H655" s="271">
        <f t="shared" si="11"/>
        <v>0.63000000000465695</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1676.22</v>
      </c>
      <c r="E657" s="270">
        <v>0</v>
      </c>
      <c r="F657" s="270">
        <v>0</v>
      </c>
      <c r="G657" s="271">
        <f t="shared" si="10"/>
        <v>2199.20064</v>
      </c>
      <c r="H657" s="271">
        <f t="shared" si="11"/>
        <v>0.22000000000002701</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214367.25</v>
      </c>
      <c r="D658" s="270">
        <f>'PR-RAS'!E665</f>
        <v>513064.44</v>
      </c>
      <c r="E658" s="270">
        <v>0</v>
      </c>
      <c r="F658" s="270">
        <v>0</v>
      </c>
      <c r="G658" s="271">
        <f t="shared" si="10"/>
        <v>815005.95741000003</v>
      </c>
      <c r="H658" s="271">
        <f t="shared" si="11"/>
        <v>0.69000000000232797</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12223.2</v>
      </c>
      <c r="E662" s="270">
        <v>0</v>
      </c>
      <c r="F662" s="270">
        <v>0</v>
      </c>
      <c r="G662" s="271">
        <f t="shared" si="10"/>
        <v>16159.070400000001</v>
      </c>
      <c r="H662" s="271">
        <f t="shared" si="11"/>
        <v>0.20000000000072801</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0</v>
      </c>
      <c r="E663" s="270">
        <v>0</v>
      </c>
      <c r="F663" s="270">
        <v>0</v>
      </c>
      <c r="G663" s="271">
        <f t="shared" si="10"/>
        <v>0</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17862.91</v>
      </c>
      <c r="D666" s="270">
        <f>'PR-RAS'!E673</f>
        <v>144043.63</v>
      </c>
      <c r="E666" s="270">
        <v>0</v>
      </c>
      <c r="F666" s="270">
        <v>0</v>
      </c>
      <c r="G666" s="271">
        <f t="shared" si="10"/>
        <v>203456.86305000001</v>
      </c>
      <c r="H666" s="271">
        <f t="shared" si="11"/>
        <v>0.45999999999548902</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0</v>
      </c>
      <c r="D668" s="270">
        <f>'PR-RAS'!E675</f>
        <v>0</v>
      </c>
      <c r="E668" s="270">
        <v>0</v>
      </c>
      <c r="F668" s="270">
        <v>0</v>
      </c>
      <c r="G668" s="271">
        <f t="shared" si="10"/>
        <v>0</v>
      </c>
      <c r="H668" s="271">
        <f t="shared" si="11"/>
        <v>0</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0</v>
      </c>
      <c r="D669" s="270">
        <f>'PR-RAS'!E676</f>
        <v>0</v>
      </c>
      <c r="E669" s="270">
        <v>0</v>
      </c>
      <c r="F669" s="270">
        <v>0</v>
      </c>
      <c r="G669" s="271">
        <f t="shared" si="10"/>
        <v>0</v>
      </c>
      <c r="H669" s="271">
        <f t="shared" si="11"/>
        <v>0</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0</v>
      </c>
      <c r="D670" s="270">
        <f>'PR-RAS'!E677</f>
        <v>0</v>
      </c>
      <c r="E670" s="270">
        <v>0</v>
      </c>
      <c r="F670" s="270">
        <v>0</v>
      </c>
      <c r="G670" s="271">
        <f t="shared" si="10"/>
        <v>0</v>
      </c>
      <c r="H670" s="271">
        <f t="shared" si="11"/>
        <v>0</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0</v>
      </c>
      <c r="D671" s="270">
        <f>'PR-RAS'!E678</f>
        <v>0</v>
      </c>
      <c r="E671" s="270">
        <v>0</v>
      </c>
      <c r="F671" s="270">
        <v>0</v>
      </c>
      <c r="G671" s="271">
        <f t="shared" si="10"/>
        <v>0</v>
      </c>
      <c r="H671" s="271">
        <f t="shared" si="11"/>
        <v>0</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117413.57</v>
      </c>
      <c r="D687" s="270">
        <f>'PR-RAS'!E694</f>
        <v>209981.22</v>
      </c>
      <c r="E687" s="270">
        <v>0</v>
      </c>
      <c r="F687" s="270">
        <v>0</v>
      </c>
      <c r="G687" s="271">
        <f t="shared" si="10"/>
        <v>368639.94286000001</v>
      </c>
      <c r="H687" s="271">
        <f t="shared" si="11"/>
        <v>0.64999999999417901</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0</v>
      </c>
      <c r="E689" s="270">
        <v>0</v>
      </c>
      <c r="F689" s="270">
        <v>0</v>
      </c>
      <c r="G689" s="271">
        <f t="shared" si="10"/>
        <v>0</v>
      </c>
      <c r="H689" s="271">
        <f t="shared" si="11"/>
        <v>0</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13935.89</v>
      </c>
      <c r="E691" s="270">
        <v>0</v>
      </c>
      <c r="F691" s="270">
        <v>0</v>
      </c>
      <c r="G691" s="271">
        <f t="shared" si="10"/>
        <v>19231.528200000001</v>
      </c>
      <c r="H691" s="271">
        <f t="shared" si="11"/>
        <v>0.11000000000058199</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0</v>
      </c>
      <c r="D703" s="270">
        <f>'PR-RAS'!E710</f>
        <v>0</v>
      </c>
      <c r="E703" s="270">
        <v>0</v>
      </c>
      <c r="F703" s="270">
        <v>0</v>
      </c>
      <c r="G703" s="271">
        <f t="shared" si="10"/>
        <v>0</v>
      </c>
      <c r="H703" s="271">
        <f t="shared" si="11"/>
        <v>0</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0</v>
      </c>
      <c r="D705" s="270">
        <f>'PR-RAS'!E712</f>
        <v>0</v>
      </c>
      <c r="E705" s="270">
        <v>0</v>
      </c>
      <c r="F705" s="270">
        <v>0</v>
      </c>
      <c r="G705" s="271">
        <f t="shared" si="10"/>
        <v>0</v>
      </c>
      <c r="H705" s="271">
        <f t="shared" si="11"/>
        <v>0</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0</v>
      </c>
      <c r="D709" s="270">
        <f>'PR-RAS'!E716</f>
        <v>0</v>
      </c>
      <c r="E709" s="270">
        <v>0</v>
      </c>
      <c r="F709" s="270">
        <v>0</v>
      </c>
      <c r="G709" s="271">
        <f t="shared" si="10"/>
        <v>0</v>
      </c>
      <c r="H709" s="271">
        <f t="shared" si="11"/>
        <v>0</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0</v>
      </c>
      <c r="D710" s="270">
        <f>'PR-RAS'!E717</f>
        <v>0</v>
      </c>
      <c r="E710" s="270">
        <v>0</v>
      </c>
      <c r="F710" s="270">
        <v>0</v>
      </c>
      <c r="G710" s="271">
        <f t="shared" si="10"/>
        <v>0</v>
      </c>
      <c r="H710" s="271">
        <f t="shared" si="11"/>
        <v>0</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10140.709999999999</v>
      </c>
      <c r="D711" s="270">
        <f>'PR-RAS'!E718</f>
        <v>10699.52</v>
      </c>
      <c r="E711" s="270">
        <v>0</v>
      </c>
      <c r="F711" s="270">
        <v>0</v>
      </c>
      <c r="G711" s="271">
        <f t="shared" si="10"/>
        <v>22393.2225</v>
      </c>
      <c r="H711" s="271">
        <f t="shared" si="11"/>
        <v>0.770000000000437</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363.2</v>
      </c>
      <c r="D713" s="270">
        <f>'PR-RAS'!E720</f>
        <v>209.78</v>
      </c>
      <c r="E713" s="270">
        <v>0</v>
      </c>
      <c r="F713" s="270">
        <v>0</v>
      </c>
      <c r="G713" s="271">
        <f t="shared" si="10"/>
        <v>557.32511999999997</v>
      </c>
      <c r="H713" s="271">
        <f t="shared" si="11"/>
        <v>0.41999999999998699</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4533.75</v>
      </c>
      <c r="D714" s="270">
        <f>'PR-RAS'!E721</f>
        <v>827.94</v>
      </c>
      <c r="E714" s="270">
        <v>0</v>
      </c>
      <c r="F714" s="270">
        <v>0</v>
      </c>
      <c r="G714" s="271">
        <f t="shared" si="10"/>
        <v>4413.2061899999999</v>
      </c>
      <c r="H714" s="271">
        <f t="shared" si="11"/>
        <v>0.30999999999994499</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6904.52</v>
      </c>
      <c r="D715" s="270">
        <f>'PR-RAS'!E722</f>
        <v>6066.1</v>
      </c>
      <c r="E715" s="270">
        <v>0</v>
      </c>
      <c r="F715" s="270">
        <v>0</v>
      </c>
      <c r="G715" s="271">
        <f t="shared" si="10"/>
        <v>13592.218080000001</v>
      </c>
      <c r="H715" s="271">
        <f t="shared" si="11"/>
        <v>0.57999999999992702</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0</v>
      </c>
      <c r="D716" s="270">
        <f>'PR-RAS'!E723</f>
        <v>0</v>
      </c>
      <c r="E716" s="270">
        <v>0</v>
      </c>
      <c r="F716" s="270">
        <v>0</v>
      </c>
      <c r="G716" s="271">
        <f t="shared" si="10"/>
        <v>0</v>
      </c>
      <c r="H716" s="271">
        <f t="shared" si="11"/>
        <v>0</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11163.35</v>
      </c>
      <c r="D718" s="270">
        <f>'PR-RAS'!E725</f>
        <v>11809.64</v>
      </c>
      <c r="E718" s="270">
        <v>0</v>
      </c>
      <c r="F718" s="270">
        <v>0</v>
      </c>
      <c r="G718" s="271">
        <f t="shared" si="10"/>
        <v>24939.145710000001</v>
      </c>
      <c r="H718" s="271">
        <f t="shared" si="11"/>
        <v>0.71000000000094599</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2800.28</v>
      </c>
      <c r="D719" s="270">
        <f>'PR-RAS'!E726</f>
        <v>2260.87</v>
      </c>
      <c r="E719" s="270">
        <v>0</v>
      </c>
      <c r="F719" s="270">
        <v>0</v>
      </c>
      <c r="G719" s="271">
        <f t="shared" si="10"/>
        <v>5257.21036</v>
      </c>
      <c r="H719" s="271">
        <f t="shared" si="11"/>
        <v>0.41000000000030901</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796.34</v>
      </c>
      <c r="D755" s="270">
        <f>'PR-RAS'!E762</f>
        <v>4495.9799999999996</v>
      </c>
      <c r="E755" s="270">
        <v>0</v>
      </c>
      <c r="F755" s="270">
        <v>0</v>
      </c>
      <c r="G755" s="271">
        <f t="shared" si="10"/>
        <v>7380.3782000000001</v>
      </c>
      <c r="H755" s="271">
        <f t="shared" si="11"/>
        <v>0.360000000000468</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13677.28</v>
      </c>
      <c r="D757" s="270">
        <f>'PR-RAS'!E764</f>
        <v>17866</v>
      </c>
      <c r="E757" s="270">
        <v>0</v>
      </c>
      <c r="F757" s="270">
        <v>0</v>
      </c>
      <c r="G757" s="271">
        <f t="shared" si="10"/>
        <v>37353.415679999998</v>
      </c>
      <c r="H757" s="271">
        <f t="shared" si="11"/>
        <v>0.280000000000655</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79633.69</v>
      </c>
      <c r="D767" s="270">
        <f>'PR-RAS'!E774</f>
        <v>0</v>
      </c>
      <c r="E767" s="270">
        <v>0</v>
      </c>
      <c r="F767" s="270">
        <v>0</v>
      </c>
      <c r="G767" s="271">
        <f t="shared" si="10"/>
        <v>60999.406540000004</v>
      </c>
      <c r="H767" s="271">
        <f t="shared" si="11"/>
        <v>0.30999999999767203</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0</v>
      </c>
      <c r="D783" s="270">
        <f>'PR-RAS'!E790</f>
        <v>0</v>
      </c>
      <c r="E783" s="270">
        <v>0</v>
      </c>
      <c r="F783" s="270">
        <v>0</v>
      </c>
      <c r="G783" s="271">
        <f t="shared" si="10"/>
        <v>0</v>
      </c>
      <c r="H783" s="271">
        <f t="shared" si="11"/>
        <v>0</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64158.05</v>
      </c>
      <c r="D809" s="270">
        <f>'PR-RAS'!E816</f>
        <v>4671.09</v>
      </c>
      <c r="E809" s="270">
        <v>0</v>
      </c>
      <c r="F809" s="270">
        <v>0</v>
      </c>
      <c r="G809" s="271">
        <f t="shared" si="10"/>
        <v>59388.185839999998</v>
      </c>
      <c r="H809" s="271">
        <f t="shared" si="11"/>
        <v>0.14000000000305601</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9900</v>
      </c>
      <c r="D812" s="270">
        <f>'PR-RAS'!E819</f>
        <v>13200</v>
      </c>
      <c r="E812" s="270">
        <v>0</v>
      </c>
      <c r="F812" s="270">
        <v>0</v>
      </c>
      <c r="G812" s="271">
        <f t="shared" si="18"/>
        <v>29439.3</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5441.64</v>
      </c>
      <c r="D814" s="270">
        <f>'PR-RAS'!E821</f>
        <v>10086.92</v>
      </c>
      <c r="E814" s="270">
        <v>0</v>
      </c>
      <c r="F814" s="270">
        <v>0</v>
      </c>
      <c r="G814" s="271">
        <f t="shared" si="18"/>
        <v>20825.38524</v>
      </c>
      <c r="H814" s="271">
        <f t="shared" si="19"/>
        <v>0.43999999999959999</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3703.68</v>
      </c>
      <c r="D816" s="270">
        <f>'PR-RAS'!E823</f>
        <v>8440.51</v>
      </c>
      <c r="E816" s="270">
        <v>0</v>
      </c>
      <c r="F816" s="270">
        <v>0</v>
      </c>
      <c r="G816" s="271">
        <f t="shared" si="18"/>
        <v>16776.530500000001</v>
      </c>
      <c r="H816" s="271">
        <f t="shared" si="19"/>
        <v>0.80999999999994499</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8997.4699999999993</v>
      </c>
      <c r="D817" s="270">
        <f>'PR-RAS'!E824</f>
        <v>14321.08</v>
      </c>
      <c r="E817" s="270">
        <v>0</v>
      </c>
      <c r="F817" s="270">
        <v>0</v>
      </c>
      <c r="G817" s="271">
        <f t="shared" si="18"/>
        <v>30713.93808</v>
      </c>
      <c r="H817" s="271">
        <f t="shared" si="19"/>
        <v>0.54999999999927196</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1264</v>
      </c>
      <c r="D820" s="270">
        <f>'PR-RAS'!E827</f>
        <v>1536</v>
      </c>
      <c r="E820" s="270">
        <v>0</v>
      </c>
      <c r="F820" s="270">
        <v>0</v>
      </c>
      <c r="G820" s="271">
        <f t="shared" si="18"/>
        <v>3551.1840000000002</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0</v>
      </c>
      <c r="D821" s="270">
        <f>'PR-RAS'!E828</f>
        <v>0</v>
      </c>
      <c r="E821" s="270">
        <v>0</v>
      </c>
      <c r="F821" s="270">
        <v>0</v>
      </c>
      <c r="G821" s="271">
        <f t="shared" si="18"/>
        <v>0</v>
      </c>
      <c r="H821" s="271">
        <f t="shared" si="19"/>
        <v>0</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4963286.24</v>
      </c>
      <c r="D984" s="273">
        <f>BILANCA!E6</f>
        <v>5831098.209999999</v>
      </c>
      <c r="E984" s="273">
        <v>0</v>
      </c>
      <c r="F984" s="273">
        <v>0</v>
      </c>
      <c r="G984" s="274">
        <f t="shared" ref="G984:G1241" si="22">B984/1000*C984+B984/500*D984</f>
        <v>16625.482659999998</v>
      </c>
      <c r="H984" s="274">
        <f t="shared" si="19"/>
        <v>0.44999999925494194</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4500185.0999999996</v>
      </c>
      <c r="D985" s="270">
        <f>BILANCA!E7</f>
        <v>5224921.9999999991</v>
      </c>
      <c r="E985" s="270">
        <v>0</v>
      </c>
      <c r="F985" s="270">
        <v>0</v>
      </c>
      <c r="G985" s="271">
        <f t="shared" si="22"/>
        <v>29900.058199999999</v>
      </c>
      <c r="H985" s="271">
        <f t="shared" si="19"/>
        <v>0.10000000055879354</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141678.16</v>
      </c>
      <c r="D986" s="270">
        <f>BILANCA!E8</f>
        <v>137375.29</v>
      </c>
      <c r="E986" s="270">
        <v>0</v>
      </c>
      <c r="F986" s="270">
        <v>0</v>
      </c>
      <c r="G986" s="271">
        <f t="shared" si="22"/>
        <v>1249.28622</v>
      </c>
      <c r="H986" s="271">
        <f t="shared" si="19"/>
        <v>0.45000000001164198</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141678.16</v>
      </c>
      <c r="D987" s="270">
        <f>BILANCA!E9</f>
        <v>137375.29</v>
      </c>
      <c r="E987" s="270">
        <v>0</v>
      </c>
      <c r="F987" s="270">
        <v>0</v>
      </c>
      <c r="G987" s="271">
        <f t="shared" si="22"/>
        <v>1665.71496</v>
      </c>
      <c r="H987" s="271">
        <f t="shared" si="19"/>
        <v>0.45000000001164198</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0</v>
      </c>
      <c r="D988" s="270">
        <f>BILANCA!E10</f>
        <v>0</v>
      </c>
      <c r="E988" s="270">
        <v>0</v>
      </c>
      <c r="F988" s="270">
        <v>0</v>
      </c>
      <c r="G988" s="271">
        <f t="shared" si="22"/>
        <v>0</v>
      </c>
      <c r="H988" s="271">
        <f t="shared" si="19"/>
        <v>0</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0</v>
      </c>
      <c r="D989" s="270">
        <f>BILANCA!E11</f>
        <v>0</v>
      </c>
      <c r="E989" s="270">
        <v>0</v>
      </c>
      <c r="F989" s="270">
        <v>0</v>
      </c>
      <c r="G989" s="271">
        <f t="shared" si="22"/>
        <v>0</v>
      </c>
      <c r="H989" s="271">
        <f t="shared" si="19"/>
        <v>0</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4341300.76</v>
      </c>
      <c r="D990" s="270">
        <f>BILANCA!E12</f>
        <v>4693013.629999999</v>
      </c>
      <c r="E990" s="270">
        <v>0</v>
      </c>
      <c r="F990" s="270">
        <v>0</v>
      </c>
      <c r="G990" s="271">
        <f t="shared" si="22"/>
        <v>96091.296139999991</v>
      </c>
      <c r="H990" s="271">
        <f t="shared" si="19"/>
        <v>0.6100000012665987</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4134556.23</v>
      </c>
      <c r="D991" s="270">
        <f>BILANCA!E13</f>
        <v>4350317.4699999988</v>
      </c>
      <c r="E991" s="270">
        <v>0</v>
      </c>
      <c r="F991" s="270">
        <v>0</v>
      </c>
      <c r="G991" s="271">
        <f t="shared" si="22"/>
        <v>102681.52935999999</v>
      </c>
      <c r="H991" s="271">
        <f t="shared" si="19"/>
        <v>0.69999999878928065</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99431.39</v>
      </c>
      <c r="D992" s="270">
        <f>BILANCA!E14</f>
        <v>251584.34</v>
      </c>
      <c r="E992" s="270">
        <v>0</v>
      </c>
      <c r="F992" s="270">
        <v>0</v>
      </c>
      <c r="G992" s="271">
        <f t="shared" si="22"/>
        <v>5423.4006300000001</v>
      </c>
      <c r="H992" s="271">
        <f t="shared" si="19"/>
        <v>0.72999999999592502</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2362223.2599999998</v>
      </c>
      <c r="D993" s="270">
        <f>BILANCA!E15</f>
        <v>2490481.3199999998</v>
      </c>
      <c r="E993" s="270">
        <v>0</v>
      </c>
      <c r="F993" s="270">
        <v>0</v>
      </c>
      <c r="G993" s="271">
        <f t="shared" si="22"/>
        <v>73431.858999999997</v>
      </c>
      <c r="H993" s="271">
        <f t="shared" si="19"/>
        <v>0.57999999960884496</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1574356.79</v>
      </c>
      <c r="D994" s="270">
        <f>BILANCA!E16</f>
        <v>1574356.79</v>
      </c>
      <c r="E994" s="270">
        <v>0</v>
      </c>
      <c r="F994" s="270">
        <v>0</v>
      </c>
      <c r="G994" s="271">
        <f t="shared" si="22"/>
        <v>51953.774069999999</v>
      </c>
      <c r="H994" s="271">
        <f t="shared" si="19"/>
        <v>0.41999999992549403</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691446.48</v>
      </c>
      <c r="D995" s="270">
        <f>BILANCA!E17</f>
        <v>712823.38</v>
      </c>
      <c r="E995" s="270">
        <v>0</v>
      </c>
      <c r="F995" s="270">
        <v>0</v>
      </c>
      <c r="G995" s="271">
        <f t="shared" si="22"/>
        <v>25405.118880000002</v>
      </c>
      <c r="H995" s="271">
        <f t="shared" si="19"/>
        <v>0.85999999998603005</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592901.68999999994</v>
      </c>
      <c r="D996" s="270">
        <f>BILANCA!E18</f>
        <v>678928.36</v>
      </c>
      <c r="E996" s="270">
        <v>0</v>
      </c>
      <c r="F996" s="270">
        <v>0</v>
      </c>
      <c r="G996" s="271">
        <f t="shared" si="22"/>
        <v>25359.859329999999</v>
      </c>
      <c r="H996" s="271">
        <f t="shared" si="19"/>
        <v>0.67000000004190952</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176845.44</v>
      </c>
      <c r="D997" s="270">
        <f>BILANCA!E19</f>
        <v>243690.37</v>
      </c>
      <c r="E997" s="270">
        <v>0</v>
      </c>
      <c r="F997" s="270">
        <v>0</v>
      </c>
      <c r="G997" s="271">
        <f t="shared" si="22"/>
        <v>9299.1665200000007</v>
      </c>
      <c r="H997" s="271">
        <f t="shared" si="19"/>
        <v>0.81000000005587902</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147221.48000000001</v>
      </c>
      <c r="D998" s="270">
        <f>BILANCA!E20</f>
        <v>164287.73000000001</v>
      </c>
      <c r="E998" s="270">
        <v>0</v>
      </c>
      <c r="F998" s="270">
        <v>0</v>
      </c>
      <c r="G998" s="271">
        <f t="shared" si="22"/>
        <v>7136.9540999999999</v>
      </c>
      <c r="H998" s="271">
        <f t="shared" si="19"/>
        <v>0.75</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21268.720000000001</v>
      </c>
      <c r="D999" s="270">
        <f>BILANCA!E21</f>
        <v>21268.720000000001</v>
      </c>
      <c r="E999" s="270">
        <v>0</v>
      </c>
      <c r="F999" s="270">
        <v>0</v>
      </c>
      <c r="G999" s="271">
        <f t="shared" si="22"/>
        <v>1020.89856</v>
      </c>
      <c r="H999" s="271">
        <f t="shared" si="19"/>
        <v>0.55999999999767203</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79941.52</v>
      </c>
      <c r="D1000" s="270">
        <f>BILANCA!E22</f>
        <v>111784.02</v>
      </c>
      <c r="E1000" s="270">
        <v>0</v>
      </c>
      <c r="F1000" s="270">
        <v>0</v>
      </c>
      <c r="G1000" s="271">
        <f t="shared" si="22"/>
        <v>5159.6625199999999</v>
      </c>
      <c r="H1000" s="271">
        <f t="shared" si="19"/>
        <v>0.5</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0</v>
      </c>
      <c r="D1001" s="270">
        <f>BILANCA!E23</f>
        <v>0</v>
      </c>
      <c r="E1001" s="270">
        <v>0</v>
      </c>
      <c r="F1001" s="270">
        <v>0</v>
      </c>
      <c r="G1001" s="271">
        <f t="shared" si="22"/>
        <v>0</v>
      </c>
      <c r="H1001" s="271">
        <f t="shared" si="19"/>
        <v>0</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0</v>
      </c>
      <c r="D1002" s="270">
        <f>BILANCA!E24</f>
        <v>0</v>
      </c>
      <c r="E1002" s="270">
        <v>0</v>
      </c>
      <c r="F1002" s="270">
        <v>0</v>
      </c>
      <c r="G1002" s="271">
        <f t="shared" si="22"/>
        <v>0</v>
      </c>
      <c r="H1002" s="271">
        <f t="shared" si="19"/>
        <v>0</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56267.29</v>
      </c>
      <c r="D1003" s="270">
        <f>BILANCA!E25</f>
        <v>121374.87</v>
      </c>
      <c r="E1003" s="270">
        <v>0</v>
      </c>
      <c r="F1003" s="270">
        <v>0</v>
      </c>
      <c r="G1003" s="271">
        <f t="shared" si="22"/>
        <v>5980.3406000000004</v>
      </c>
      <c r="H1003" s="271">
        <f t="shared" si="19"/>
        <v>0.42000000000553001</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116473.49</v>
      </c>
      <c r="D1004" s="270">
        <f>BILANCA!E26</f>
        <v>128870.84</v>
      </c>
      <c r="E1004" s="270">
        <v>0</v>
      </c>
      <c r="F1004" s="270">
        <v>0</v>
      </c>
      <c r="G1004" s="271">
        <f t="shared" si="22"/>
        <v>7858.5185700000002</v>
      </c>
      <c r="H1004" s="271">
        <f t="shared" si="19"/>
        <v>0.65000000000873104</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244327.06</v>
      </c>
      <c r="D1006" s="270">
        <f>BILANCA!E28</f>
        <v>303895.81</v>
      </c>
      <c r="E1006" s="270">
        <v>0</v>
      </c>
      <c r="F1006" s="270">
        <v>0</v>
      </c>
      <c r="G1006" s="271">
        <f t="shared" si="22"/>
        <v>19598.729640000001</v>
      </c>
      <c r="H1006" s="271">
        <f t="shared" si="19"/>
        <v>0.25</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16329.38</v>
      </c>
      <c r="D1007" s="270">
        <f>BILANCA!E29</f>
        <v>13383.78</v>
      </c>
      <c r="E1007" s="270">
        <v>0</v>
      </c>
      <c r="F1007" s="270">
        <v>0</v>
      </c>
      <c r="G1007" s="271">
        <f t="shared" si="22"/>
        <v>1034.32656</v>
      </c>
      <c r="H1007" s="271">
        <f t="shared" si="19"/>
        <v>0.60000000000036402</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26673.14</v>
      </c>
      <c r="D1008" s="270">
        <f>BILANCA!E30</f>
        <v>28419.94</v>
      </c>
      <c r="E1008" s="270">
        <v>0</v>
      </c>
      <c r="F1008" s="270">
        <v>0</v>
      </c>
      <c r="G1008" s="271">
        <f t="shared" si="22"/>
        <v>2087.8254999999999</v>
      </c>
      <c r="H1008" s="271">
        <f t="shared" si="19"/>
        <v>0.20000000000072801</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10343.76</v>
      </c>
      <c r="D1012" s="270">
        <f>BILANCA!E34</f>
        <v>15036.16</v>
      </c>
      <c r="E1012" s="270">
        <v>0</v>
      </c>
      <c r="F1012" s="270">
        <v>0</v>
      </c>
      <c r="G1012" s="271">
        <f t="shared" si="22"/>
        <v>1172.0663199999999</v>
      </c>
      <c r="H1012" s="271">
        <f t="shared" si="19"/>
        <v>0.39999999999963598</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0</v>
      </c>
      <c r="D1013" s="270">
        <f>BILANCA!E35</f>
        <v>0</v>
      </c>
      <c r="E1013" s="270">
        <v>0</v>
      </c>
      <c r="F1013" s="270">
        <v>0</v>
      </c>
      <c r="G1013" s="271">
        <f t="shared" si="22"/>
        <v>0</v>
      </c>
      <c r="H1013" s="271">
        <f t="shared" si="19"/>
        <v>0</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0</v>
      </c>
      <c r="D1014" s="270">
        <f>BILANCA!E36</f>
        <v>0</v>
      </c>
      <c r="E1014" s="270">
        <v>0</v>
      </c>
      <c r="F1014" s="270">
        <v>0</v>
      </c>
      <c r="G1014" s="271">
        <f t="shared" si="22"/>
        <v>0</v>
      </c>
      <c r="H1014" s="271">
        <f t="shared" si="19"/>
        <v>0</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0</v>
      </c>
      <c r="D1015" s="270">
        <f>BILANCA!E37</f>
        <v>0</v>
      </c>
      <c r="E1015" s="270">
        <v>0</v>
      </c>
      <c r="F1015" s="270">
        <v>0</v>
      </c>
      <c r="G1015" s="271">
        <f t="shared" si="22"/>
        <v>0</v>
      </c>
      <c r="H1015" s="271">
        <f t="shared" si="19"/>
        <v>0</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v>
      </c>
      <c r="D1017" s="270">
        <f>BILANCA!E39</f>
        <v>0</v>
      </c>
      <c r="E1017" s="270">
        <v>0</v>
      </c>
      <c r="F1017" s="270">
        <v>0</v>
      </c>
      <c r="G1017" s="271">
        <f t="shared" si="22"/>
        <v>0</v>
      </c>
      <c r="H1017" s="271">
        <f t="shared" si="19"/>
        <v>0</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0</v>
      </c>
      <c r="D1018" s="270">
        <f>BILANCA!E40</f>
        <v>0</v>
      </c>
      <c r="E1018" s="270">
        <v>0</v>
      </c>
      <c r="F1018" s="270">
        <v>0</v>
      </c>
      <c r="G1018" s="271">
        <f t="shared" si="22"/>
        <v>0</v>
      </c>
      <c r="H1018" s="271">
        <f t="shared" si="19"/>
        <v>0</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1561.42</v>
      </c>
      <c r="D1019" s="270">
        <f>BILANCA!E41</f>
        <v>1561.42</v>
      </c>
      <c r="E1019" s="270">
        <v>0</v>
      </c>
      <c r="F1019" s="270">
        <v>0</v>
      </c>
      <c r="G1019" s="271">
        <f t="shared" si="22"/>
        <v>168.63336000000001</v>
      </c>
      <c r="H1019" s="271">
        <f t="shared" si="19"/>
        <v>0.84000000000014596</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1561.42</v>
      </c>
      <c r="D1020" s="270">
        <f>BILANCA!E42</f>
        <v>1561.42</v>
      </c>
      <c r="E1020" s="270">
        <v>0</v>
      </c>
      <c r="F1020" s="270">
        <v>0</v>
      </c>
      <c r="G1020" s="271">
        <f t="shared" si="22"/>
        <v>173.31762000000001</v>
      </c>
      <c r="H1020" s="271">
        <f t="shared" si="19"/>
        <v>0.84000000000014596</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0</v>
      </c>
      <c r="D1022" s="270">
        <f>BILANCA!E44</f>
        <v>0</v>
      </c>
      <c r="E1022" s="270">
        <v>0</v>
      </c>
      <c r="F1022" s="270">
        <v>0</v>
      </c>
      <c r="G1022" s="271">
        <f t="shared" si="22"/>
        <v>0</v>
      </c>
      <c r="H1022" s="271">
        <f t="shared" si="19"/>
        <v>0</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12008.29</v>
      </c>
      <c r="D1023" s="270">
        <f>BILANCA!E45</f>
        <v>84060.59</v>
      </c>
      <c r="E1023" s="270">
        <v>0</v>
      </c>
      <c r="F1023" s="270">
        <v>0</v>
      </c>
      <c r="G1023" s="271">
        <f t="shared" si="22"/>
        <v>7205.1787999999997</v>
      </c>
      <c r="H1023" s="271">
        <f t="shared" si="19"/>
        <v>0.70000000004074503</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16239.69</v>
      </c>
      <c r="D1025" s="270">
        <f>BILANCA!E47</f>
        <v>48828.25</v>
      </c>
      <c r="E1025" s="270">
        <v>0</v>
      </c>
      <c r="F1025" s="270">
        <v>0</v>
      </c>
      <c r="G1025" s="271">
        <f t="shared" si="22"/>
        <v>4783.6399799999999</v>
      </c>
      <c r="H1025" s="271">
        <f t="shared" si="19"/>
        <v>0.55999999999949102</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0</v>
      </c>
      <c r="D1026" s="270">
        <f>BILANCA!E48</f>
        <v>0</v>
      </c>
      <c r="E1026" s="270">
        <v>0</v>
      </c>
      <c r="F1026" s="270">
        <v>0</v>
      </c>
      <c r="G1026" s="271">
        <f t="shared" si="22"/>
        <v>0</v>
      </c>
      <c r="H1026" s="271">
        <f t="shared" si="19"/>
        <v>0</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165471.25</v>
      </c>
      <c r="D1027" s="270">
        <f>BILANCA!E49</f>
        <v>225698.34</v>
      </c>
      <c r="E1027" s="270">
        <v>0</v>
      </c>
      <c r="F1027" s="270">
        <v>0</v>
      </c>
      <c r="G1027" s="271">
        <f t="shared" si="22"/>
        <v>27142.188920000001</v>
      </c>
      <c r="H1027" s="271">
        <f t="shared" si="19"/>
        <v>0.58999999999650798</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169702.65</v>
      </c>
      <c r="D1028" s="270">
        <f>BILANCA!E50</f>
        <v>190466</v>
      </c>
      <c r="E1028" s="270">
        <v>0</v>
      </c>
      <c r="F1028" s="270">
        <v>0</v>
      </c>
      <c r="G1028" s="271">
        <f t="shared" si="22"/>
        <v>24778.559249999998</v>
      </c>
      <c r="H1028" s="271">
        <f t="shared" si="19"/>
        <v>0.35000000000582099</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60691.24</v>
      </c>
      <c r="D1032" s="270">
        <f>BILANCA!E54</f>
        <v>116541.24</v>
      </c>
      <c r="E1032" s="270">
        <v>0</v>
      </c>
      <c r="F1032" s="270">
        <v>0</v>
      </c>
      <c r="G1032" s="271">
        <f t="shared" si="22"/>
        <v>14394.91228</v>
      </c>
      <c r="H1032" s="271">
        <f t="shared" si="19"/>
        <v>0.48000000000320142</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60691.24</v>
      </c>
      <c r="D1033" s="270">
        <f>BILANCA!E55</f>
        <v>116541.24</v>
      </c>
      <c r="E1033" s="270">
        <v>0</v>
      </c>
      <c r="F1033" s="270">
        <v>0</v>
      </c>
      <c r="G1033" s="271">
        <f t="shared" si="22"/>
        <v>14688.686000000002</v>
      </c>
      <c r="H1033" s="271">
        <f t="shared" si="19"/>
        <v>0.48000000000320142</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17206.18</v>
      </c>
      <c r="D1034" s="270">
        <f>BILANCA!E56</f>
        <v>394533.08</v>
      </c>
      <c r="E1034" s="270">
        <v>0</v>
      </c>
      <c r="F1034" s="270">
        <v>0</v>
      </c>
      <c r="G1034" s="271">
        <f t="shared" si="22"/>
        <v>41119.889340000002</v>
      </c>
      <c r="H1034" s="271">
        <f t="shared" si="19"/>
        <v>0.26000000001658902</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17206.18</v>
      </c>
      <c r="D1035" s="270">
        <f>BILANCA!E57</f>
        <v>394533.08</v>
      </c>
      <c r="E1035" s="270">
        <v>0</v>
      </c>
      <c r="F1035" s="270">
        <v>0</v>
      </c>
      <c r="G1035" s="271">
        <f t="shared" si="22"/>
        <v>41926.161679999997</v>
      </c>
      <c r="H1035" s="271">
        <f t="shared" si="19"/>
        <v>0.26000000001658902</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0</v>
      </c>
      <c r="D1041" s="270">
        <f>BILANCA!E63</f>
        <v>0</v>
      </c>
      <c r="E1041" s="270">
        <v>0</v>
      </c>
      <c r="F1041" s="270">
        <v>0</v>
      </c>
      <c r="G1041" s="271">
        <f t="shared" si="22"/>
        <v>0</v>
      </c>
      <c r="H1041" s="271">
        <f t="shared" si="19"/>
        <v>0</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0</v>
      </c>
      <c r="D1042" s="270">
        <f>BILANCA!E64</f>
        <v>0</v>
      </c>
      <c r="E1042" s="270">
        <v>0</v>
      </c>
      <c r="F1042" s="270">
        <v>0</v>
      </c>
      <c r="G1042" s="271">
        <f t="shared" si="22"/>
        <v>0</v>
      </c>
      <c r="H1042" s="271">
        <f t="shared" si="19"/>
        <v>0</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463101.14</v>
      </c>
      <c r="D1046" s="270">
        <f>BILANCA!E68</f>
        <v>606176.21</v>
      </c>
      <c r="E1046" s="270">
        <v>0</v>
      </c>
      <c r="F1046" s="270">
        <v>0</v>
      </c>
      <c r="G1046" s="271">
        <f t="shared" si="22"/>
        <v>105553.57428</v>
      </c>
      <c r="H1046" s="271">
        <f t="shared" si="19"/>
        <v>0.349999999918509</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209438.35</v>
      </c>
      <c r="D1047" s="270">
        <f>BILANCA!E69</f>
        <v>179545.57</v>
      </c>
      <c r="E1047" s="270">
        <v>0</v>
      </c>
      <c r="F1047" s="270">
        <v>0</v>
      </c>
      <c r="G1047" s="271">
        <f t="shared" si="22"/>
        <v>36385.887360000001</v>
      </c>
      <c r="H1047" s="271">
        <f t="shared" si="19"/>
        <v>0.77999999999883596</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209348.44</v>
      </c>
      <c r="D1048" s="270">
        <f>BILANCA!E70</f>
        <v>179483.37</v>
      </c>
      <c r="E1048" s="270">
        <v>0</v>
      </c>
      <c r="F1048" s="270">
        <v>0</v>
      </c>
      <c r="G1048" s="271">
        <f t="shared" si="22"/>
        <v>36940.486700000001</v>
      </c>
      <c r="H1048" s="271">
        <f t="shared" si="19"/>
        <v>0.80999999999767203</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209348.44</v>
      </c>
      <c r="D1050" s="270">
        <f>BILANCA!E72</f>
        <v>179483.37</v>
      </c>
      <c r="E1050" s="270">
        <v>0</v>
      </c>
      <c r="F1050" s="270">
        <v>0</v>
      </c>
      <c r="G1050" s="271">
        <f t="shared" si="22"/>
        <v>38077.117059999997</v>
      </c>
      <c r="H1050" s="271">
        <f t="shared" si="19"/>
        <v>0.80999999999767203</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89.91</v>
      </c>
      <c r="D1054" s="270">
        <f>BILANCA!E76</f>
        <v>62.2</v>
      </c>
      <c r="E1054" s="270">
        <v>0</v>
      </c>
      <c r="F1054" s="270">
        <v>0</v>
      </c>
      <c r="G1054" s="271">
        <f t="shared" si="22"/>
        <v>15.216010000000001</v>
      </c>
      <c r="H1054" s="271">
        <f t="shared" si="19"/>
        <v>0.29000000000000598</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0</v>
      </c>
      <c r="D1056" s="270">
        <f>BILANCA!E78</f>
        <v>12096.8</v>
      </c>
      <c r="E1056" s="270">
        <v>0</v>
      </c>
      <c r="F1056" s="270">
        <v>0</v>
      </c>
      <c r="G1056" s="271">
        <f t="shared" si="22"/>
        <v>1766.1328000000001</v>
      </c>
      <c r="H1056" s="271">
        <f t="shared" si="19"/>
        <v>0.19999999999890899</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0</v>
      </c>
      <c r="D1061" s="270">
        <f>BILANCA!E83</f>
        <v>0.27</v>
      </c>
      <c r="E1061" s="270">
        <v>0</v>
      </c>
      <c r="F1061" s="270">
        <v>0</v>
      </c>
      <c r="G1061" s="271">
        <f t="shared" si="22"/>
        <v>4.2119999999999998E-2</v>
      </c>
      <c r="H1061" s="271">
        <f t="shared" si="19"/>
        <v>0.27</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0</v>
      </c>
      <c r="D1062" s="270">
        <f>BILANCA!E84</f>
        <v>12096.53</v>
      </c>
      <c r="E1062" s="270">
        <v>0</v>
      </c>
      <c r="F1062" s="270">
        <v>0</v>
      </c>
      <c r="G1062" s="271">
        <f t="shared" si="22"/>
        <v>1911.2517399999999</v>
      </c>
      <c r="H1062" s="271">
        <f t="shared" si="19"/>
        <v>0.469999999999345</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0</v>
      </c>
      <c r="D1064" s="270">
        <f>BILANCA!E86</f>
        <v>0</v>
      </c>
      <c r="E1064" s="270">
        <v>0</v>
      </c>
      <c r="F1064" s="270">
        <v>0</v>
      </c>
      <c r="G1064" s="271">
        <f t="shared" si="22"/>
        <v>0</v>
      </c>
      <c r="H1064" s="271">
        <f t="shared" si="19"/>
        <v>0</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141888.48000000001</v>
      </c>
      <c r="D1112" s="270">
        <f>BILANCA!E134</f>
        <v>141888.48000000001</v>
      </c>
      <c r="E1112" s="270">
        <v>0</v>
      </c>
      <c r="F1112" s="270">
        <v>0</v>
      </c>
      <c r="G1112" s="271">
        <f t="shared" si="22"/>
        <v>54910.841760000003</v>
      </c>
      <c r="H1112" s="271">
        <f t="shared" si="23"/>
        <v>0.95999999996274699</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141888.48000000001</v>
      </c>
      <c r="D1113" s="270">
        <f>BILANCA!E135</f>
        <v>141888.48000000001</v>
      </c>
      <c r="E1113" s="270">
        <v>0</v>
      </c>
      <c r="F1113" s="270">
        <v>0</v>
      </c>
      <c r="G1113" s="271">
        <f t="shared" si="22"/>
        <v>55336.5072</v>
      </c>
      <c r="H1113" s="271">
        <f t="shared" si="23"/>
        <v>0.95999999996274699</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141668.32999999999</v>
      </c>
      <c r="D1117" s="270">
        <f>BILANCA!E139</f>
        <v>141668.32999999999</v>
      </c>
      <c r="E1117" s="270">
        <v>0</v>
      </c>
      <c r="F1117" s="270">
        <v>0</v>
      </c>
      <c r="G1117" s="271">
        <f t="shared" si="22"/>
        <v>56950.668660000003</v>
      </c>
      <c r="H1117" s="271">
        <f t="shared" si="23"/>
        <v>0.65999999997438896</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220.15</v>
      </c>
      <c r="D1119" s="270">
        <f>BILANCA!E141</f>
        <v>220.15</v>
      </c>
      <c r="E1119" s="270">
        <v>0</v>
      </c>
      <c r="F1119" s="270">
        <v>0</v>
      </c>
      <c r="G1119" s="271">
        <f t="shared" si="22"/>
        <v>89.821200000000005</v>
      </c>
      <c r="H1119" s="271">
        <f t="shared" si="23"/>
        <v>0.30000000000001098</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49206.01</v>
      </c>
      <c r="D1124" s="270">
        <f>BILANCA!E146</f>
        <v>245624.4</v>
      </c>
      <c r="E1124" s="270">
        <v>0</v>
      </c>
      <c r="F1124" s="270">
        <v>0</v>
      </c>
      <c r="G1124" s="271">
        <f t="shared" si="22"/>
        <v>76204.128209999995</v>
      </c>
      <c r="H1124" s="271">
        <f t="shared" si="23"/>
        <v>0.41000000001804399</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1429.38</v>
      </c>
      <c r="D1125" s="270">
        <f>BILANCA!E147</f>
        <v>1635.09</v>
      </c>
      <c r="E1125" s="270">
        <v>0</v>
      </c>
      <c r="F1125" s="270">
        <v>0</v>
      </c>
      <c r="G1125" s="271">
        <f t="shared" si="22"/>
        <v>667.33752000000004</v>
      </c>
      <c r="H1125" s="271">
        <f t="shared" si="23"/>
        <v>0.47000000000002701</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0</v>
      </c>
      <c r="D1127" s="270">
        <f>BILANCA!E149</f>
        <v>0</v>
      </c>
      <c r="E1127" s="270">
        <v>0</v>
      </c>
      <c r="F1127" s="270">
        <v>0</v>
      </c>
      <c r="G1127" s="271">
        <f t="shared" si="22"/>
        <v>0</v>
      </c>
      <c r="H1127" s="271">
        <f t="shared" si="23"/>
        <v>0</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0</v>
      </c>
      <c r="D1133" s="270">
        <f>BILANCA!E155</f>
        <v>0</v>
      </c>
      <c r="E1133" s="270">
        <v>0</v>
      </c>
      <c r="F1133" s="270">
        <v>0</v>
      </c>
      <c r="G1133" s="271">
        <f t="shared" si="22"/>
        <v>0</v>
      </c>
      <c r="H1133" s="271">
        <f t="shared" si="23"/>
        <v>0</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26096.6</v>
      </c>
      <c r="D1136" s="270">
        <f>BILANCA!E158</f>
        <v>28787.33</v>
      </c>
      <c r="E1136" s="270">
        <v>0</v>
      </c>
      <c r="F1136" s="270">
        <v>0</v>
      </c>
      <c r="G1136" s="271">
        <f t="shared" si="22"/>
        <v>12801.70278</v>
      </c>
      <c r="H1136" s="271">
        <f t="shared" si="23"/>
        <v>0.73000000000320098</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16703.75</v>
      </c>
      <c r="D1137" s="270">
        <f>BILANCA!E159</f>
        <v>207286.37</v>
      </c>
      <c r="E1137" s="270">
        <v>0</v>
      </c>
      <c r="F1137" s="270">
        <v>0</v>
      </c>
      <c r="G1137" s="271">
        <f t="shared" si="22"/>
        <v>66416.579459999994</v>
      </c>
      <c r="H1137" s="271">
        <f t="shared" si="23"/>
        <v>0.61999999999534305</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0</v>
      </c>
      <c r="D1138" s="270">
        <f>BILANCA!E160</f>
        <v>0</v>
      </c>
      <c r="E1138" s="270">
        <v>0</v>
      </c>
      <c r="F1138" s="270">
        <v>0</v>
      </c>
      <c r="G1138" s="271">
        <f t="shared" si="22"/>
        <v>0</v>
      </c>
      <c r="H1138" s="271">
        <f t="shared" si="23"/>
        <v>0</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0</v>
      </c>
      <c r="D1139" s="270">
        <f>BILANCA!E161</f>
        <v>0</v>
      </c>
      <c r="E1139" s="270">
        <v>0</v>
      </c>
      <c r="F1139" s="270">
        <v>0</v>
      </c>
      <c r="G1139" s="271">
        <f t="shared" si="22"/>
        <v>0</v>
      </c>
      <c r="H1139" s="271">
        <f t="shared" si="23"/>
        <v>0</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13543.78</v>
      </c>
      <c r="D1140" s="270">
        <f>BILANCA!E162</f>
        <v>13434.35</v>
      </c>
      <c r="E1140" s="270">
        <v>0</v>
      </c>
      <c r="F1140" s="270">
        <v>0</v>
      </c>
      <c r="G1140" s="271">
        <f t="shared" si="22"/>
        <v>6344.75936</v>
      </c>
      <c r="H1140" s="271">
        <f t="shared" si="23"/>
        <v>0.56999999999970896</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8567.5</v>
      </c>
      <c r="D1141" s="270">
        <f>BILANCA!E163</f>
        <v>5518.74</v>
      </c>
      <c r="E1141" s="270">
        <v>0</v>
      </c>
      <c r="F1141" s="270">
        <v>0</v>
      </c>
      <c r="G1141" s="271">
        <f t="shared" si="22"/>
        <v>3097.5868399999999</v>
      </c>
      <c r="H1141" s="271">
        <f t="shared" si="23"/>
        <v>0.76000000000021795</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62568.3</v>
      </c>
      <c r="D1142" s="270">
        <f>BILANCA!E164</f>
        <v>27020.959999999999</v>
      </c>
      <c r="E1142" s="270">
        <v>0</v>
      </c>
      <c r="F1142" s="270">
        <v>0</v>
      </c>
      <c r="G1142" s="271">
        <f t="shared" si="22"/>
        <v>18541.024979999998</v>
      </c>
      <c r="H1142" s="271">
        <f t="shared" si="23"/>
        <v>0.340000000003783</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62568.3</v>
      </c>
      <c r="D1143" s="270">
        <f>BILANCA!E165</f>
        <v>27020.959999999999</v>
      </c>
      <c r="E1143" s="270">
        <v>0</v>
      </c>
      <c r="F1143" s="270">
        <v>0</v>
      </c>
      <c r="G1143" s="271">
        <f t="shared" si="22"/>
        <v>18657.635200000001</v>
      </c>
      <c r="H1143" s="271">
        <f t="shared" si="23"/>
        <v>0.340000000003783</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0</v>
      </c>
      <c r="D1148" s="270">
        <f>BILANCA!E170</f>
        <v>0</v>
      </c>
      <c r="E1148" s="270">
        <v>0</v>
      </c>
      <c r="F1148" s="270">
        <v>0</v>
      </c>
      <c r="G1148" s="271">
        <f t="shared" si="22"/>
        <v>0</v>
      </c>
      <c r="H1148" s="271">
        <f t="shared" si="23"/>
        <v>0</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0</v>
      </c>
      <c r="D1151" s="270">
        <f>BILANCA!E173</f>
        <v>0</v>
      </c>
      <c r="E1151" s="270">
        <v>0</v>
      </c>
      <c r="F1151" s="270">
        <v>0</v>
      </c>
      <c r="G1151" s="271">
        <f t="shared" si="22"/>
        <v>0</v>
      </c>
      <c r="H1151" s="271">
        <f t="shared" si="23"/>
        <v>0</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4963286.24</v>
      </c>
      <c r="D1152" s="270">
        <f>BILANCA!E175</f>
        <v>5831098.21</v>
      </c>
      <c r="E1152" s="270">
        <v>0</v>
      </c>
      <c r="F1152" s="270">
        <v>0</v>
      </c>
      <c r="G1152" s="271">
        <f t="shared" si="22"/>
        <v>2809706.5695400005</v>
      </c>
      <c r="H1152" s="271">
        <f t="shared" si="23"/>
        <v>0.45000000018626451</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137785.79999999999</v>
      </c>
      <c r="D1153" s="270">
        <f>BILANCA!E176</f>
        <v>153585.5</v>
      </c>
      <c r="E1153" s="270">
        <v>0</v>
      </c>
      <c r="F1153" s="270">
        <v>0</v>
      </c>
      <c r="G1153" s="271">
        <f t="shared" si="22"/>
        <v>75642.656000000003</v>
      </c>
      <c r="H1153" s="271">
        <f t="shared" si="23"/>
        <v>0.70000000001164153</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58395.33</v>
      </c>
      <c r="D1154" s="270">
        <f>BILANCA!E177</f>
        <v>74028.81</v>
      </c>
      <c r="E1154" s="270">
        <v>0</v>
      </c>
      <c r="F1154" s="270">
        <v>0</v>
      </c>
      <c r="G1154" s="271">
        <f t="shared" si="22"/>
        <v>35303.454450000005</v>
      </c>
      <c r="H1154" s="271">
        <f t="shared" si="23"/>
        <v>0.52000000000407454</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9032.4699999999993</v>
      </c>
      <c r="D1155" s="270">
        <f>BILANCA!E178</f>
        <v>37054.559999999998</v>
      </c>
      <c r="E1155" s="270">
        <v>0</v>
      </c>
      <c r="F1155" s="270">
        <v>0</v>
      </c>
      <c r="G1155" s="271">
        <f t="shared" si="22"/>
        <v>14300.35348</v>
      </c>
      <c r="H1155" s="271">
        <f t="shared" si="23"/>
        <v>0.91000000000167303</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11417.49</v>
      </c>
      <c r="D1156" s="270">
        <f>BILANCA!E179</f>
        <v>19475.490000000002</v>
      </c>
      <c r="E1156" s="270">
        <v>0</v>
      </c>
      <c r="F1156" s="270">
        <v>0</v>
      </c>
      <c r="G1156" s="271">
        <f t="shared" si="22"/>
        <v>8713.7453100000002</v>
      </c>
      <c r="H1156" s="271">
        <f t="shared" si="23"/>
        <v>0.98000000000138199</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88.1</v>
      </c>
      <c r="D1157" s="270">
        <f>BILANCA!E180</f>
        <v>101.42</v>
      </c>
      <c r="E1157" s="270">
        <v>0</v>
      </c>
      <c r="F1157" s="270">
        <v>0</v>
      </c>
      <c r="G1157" s="271">
        <f t="shared" si="22"/>
        <v>50.623559999999998</v>
      </c>
      <c r="H1157" s="271">
        <f t="shared" si="23"/>
        <v>0.51999999999999602</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88.1</v>
      </c>
      <c r="D1160" s="270">
        <f>BILANCA!E183</f>
        <v>101.42</v>
      </c>
      <c r="E1160" s="270">
        <v>0</v>
      </c>
      <c r="F1160" s="270">
        <v>0</v>
      </c>
      <c r="G1160" s="271">
        <f t="shared" si="22"/>
        <v>51.496380000000002</v>
      </c>
      <c r="H1160" s="271">
        <f t="shared" si="23"/>
        <v>0.51999999999999602</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1964</v>
      </c>
      <c r="D1163" s="270">
        <f>BILANCA!E186</f>
        <v>3334.42</v>
      </c>
      <c r="E1163" s="270">
        <v>0</v>
      </c>
      <c r="F1163" s="270">
        <v>0</v>
      </c>
      <c r="G1163" s="271">
        <f t="shared" si="22"/>
        <v>1553.9112</v>
      </c>
      <c r="H1163" s="271">
        <f t="shared" si="23"/>
        <v>0.42000000000007298</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35893.269999999997</v>
      </c>
      <c r="D1165" s="270">
        <f>BILANCA!E188</f>
        <v>14062.92</v>
      </c>
      <c r="E1165" s="270">
        <v>0</v>
      </c>
      <c r="F1165" s="270">
        <v>0</v>
      </c>
      <c r="G1165" s="271">
        <f t="shared" si="22"/>
        <v>11651.478019999999</v>
      </c>
      <c r="H1165" s="271">
        <f t="shared" si="23"/>
        <v>0.34999999999672582</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79390.47</v>
      </c>
      <c r="D1166" s="270">
        <f>BILANCA!E189</f>
        <v>79556.69</v>
      </c>
      <c r="E1166" s="270">
        <v>0</v>
      </c>
      <c r="F1166" s="270">
        <v>0</v>
      </c>
      <c r="G1166" s="271">
        <f t="shared" si="22"/>
        <v>43646.204550000002</v>
      </c>
      <c r="H1166" s="271">
        <f t="shared" si="23"/>
        <v>0.77999999999883596</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0</v>
      </c>
      <c r="D1211" s="270">
        <f>BILANCA!E234</f>
        <v>0</v>
      </c>
      <c r="E1211" s="270">
        <v>0</v>
      </c>
      <c r="F1211" s="270">
        <v>0</v>
      </c>
      <c r="G1211" s="271">
        <f t="shared" si="22"/>
        <v>0</v>
      </c>
      <c r="H1211" s="271">
        <f t="shared" si="23"/>
        <v>0</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0</v>
      </c>
      <c r="D1212" s="270">
        <f>BILANCA!E235</f>
        <v>0</v>
      </c>
      <c r="E1212" s="270">
        <v>0</v>
      </c>
      <c r="F1212" s="270">
        <v>0</v>
      </c>
      <c r="G1212" s="271">
        <f t="shared" si="22"/>
        <v>0</v>
      </c>
      <c r="H1212" s="271">
        <f t="shared" si="23"/>
        <v>0</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4825500.4400000004</v>
      </c>
      <c r="D1214" s="270">
        <f>BILANCA!E237</f>
        <v>5677512.71</v>
      </c>
      <c r="E1214" s="270">
        <v>0</v>
      </c>
      <c r="F1214" s="270">
        <v>0</v>
      </c>
      <c r="G1214" s="271">
        <f t="shared" si="22"/>
        <v>3737701.4736600001</v>
      </c>
      <c r="H1214" s="271">
        <f t="shared" si="23"/>
        <v>0.73000000044703495</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4642073.58</v>
      </c>
      <c r="D1215" s="270">
        <f>BILANCA!E238</f>
        <v>5366810.4800000004</v>
      </c>
      <c r="E1215" s="270">
        <v>0</v>
      </c>
      <c r="F1215" s="270">
        <v>0</v>
      </c>
      <c r="G1215" s="271">
        <f t="shared" si="22"/>
        <v>3567161.1332800002</v>
      </c>
      <c r="H1215" s="271">
        <f t="shared" si="23"/>
        <v>0.90000000037252903</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4642073.58</v>
      </c>
      <c r="D1216" s="270">
        <f>BILANCA!E239</f>
        <v>5366810.4800000004</v>
      </c>
      <c r="E1216" s="270">
        <v>0</v>
      </c>
      <c r="F1216" s="270">
        <v>0</v>
      </c>
      <c r="G1216" s="271">
        <f t="shared" si="22"/>
        <v>3582536.8278199998</v>
      </c>
      <c r="H1216" s="271">
        <f t="shared" si="23"/>
        <v>0.90000000037252903</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4642073.58</v>
      </c>
      <c r="D1217" s="270">
        <f>BILANCA!E240</f>
        <v>5366810.4800000004</v>
      </c>
      <c r="E1217" s="270">
        <v>0</v>
      </c>
      <c r="F1217" s="270">
        <v>0</v>
      </c>
      <c r="G1217" s="271">
        <f t="shared" si="22"/>
        <v>3597912.5223599998</v>
      </c>
      <c r="H1217" s="271">
        <f t="shared" si="23"/>
        <v>0.90000000037252903</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0</v>
      </c>
      <c r="D1218" s="270">
        <f>BILANCA!E241</f>
        <v>0</v>
      </c>
      <c r="E1218" s="270">
        <v>0</v>
      </c>
      <c r="F1218" s="270">
        <v>0</v>
      </c>
      <c r="G1218" s="271">
        <f t="shared" si="22"/>
        <v>0</v>
      </c>
      <c r="H1218" s="271">
        <f t="shared" si="23"/>
        <v>0</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69927.45</v>
      </c>
      <c r="D1222" s="270">
        <f>BILANCA!E245</f>
        <v>37331.839999999997</v>
      </c>
      <c r="E1222" s="270">
        <v>0</v>
      </c>
      <c r="F1222" s="270">
        <v>0</v>
      </c>
      <c r="G1222" s="271">
        <f t="shared" si="22"/>
        <v>34557.280070000001</v>
      </c>
      <c r="H1222" s="271">
        <f t="shared" si="23"/>
        <v>0.61000000000058197</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69927.45</v>
      </c>
      <c r="D1223" s="270">
        <f>BILANCA!E246</f>
        <v>37331.839999999997</v>
      </c>
      <c r="E1223" s="270">
        <v>0</v>
      </c>
      <c r="F1223" s="270">
        <v>0</v>
      </c>
      <c r="G1223" s="271">
        <f t="shared" si="22"/>
        <v>34701.871200000001</v>
      </c>
      <c r="H1223" s="271">
        <f t="shared" si="23"/>
        <v>0.61000000000058197</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69927.45</v>
      </c>
      <c r="D1224" s="270">
        <f>BILANCA!E247</f>
        <v>37331.839999999997</v>
      </c>
      <c r="E1224" s="270">
        <v>0</v>
      </c>
      <c r="F1224" s="270">
        <v>0</v>
      </c>
      <c r="G1224" s="271">
        <f t="shared" si="22"/>
        <v>34846.462330000002</v>
      </c>
      <c r="H1224" s="271">
        <f t="shared" si="23"/>
        <v>0.61000000000058197</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0</v>
      </c>
      <c r="D1227" s="270">
        <f>BILANCA!E250</f>
        <v>0</v>
      </c>
      <c r="E1227" s="270">
        <v>0</v>
      </c>
      <c r="F1227" s="270">
        <v>0</v>
      </c>
      <c r="G1227" s="271">
        <f t="shared" si="22"/>
        <v>0</v>
      </c>
      <c r="H1227" s="271">
        <f t="shared" si="23"/>
        <v>0</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0</v>
      </c>
      <c r="D1228" s="270">
        <f>BILANCA!E251</f>
        <v>0</v>
      </c>
      <c r="E1228" s="270">
        <v>0</v>
      </c>
      <c r="F1228" s="270">
        <v>0</v>
      </c>
      <c r="G1228" s="271">
        <f t="shared" si="22"/>
        <v>0</v>
      </c>
      <c r="H1228" s="271">
        <f t="shared" si="23"/>
        <v>0</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0</v>
      </c>
      <c r="D1229" s="270">
        <f>BILANCA!E252</f>
        <v>0</v>
      </c>
      <c r="E1229" s="270">
        <v>0</v>
      </c>
      <c r="F1229" s="270">
        <v>0</v>
      </c>
      <c r="G1229" s="271">
        <f t="shared" si="22"/>
        <v>0</v>
      </c>
      <c r="H1229" s="271">
        <f t="shared" si="23"/>
        <v>0</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49206.07</v>
      </c>
      <c r="D1232" s="270">
        <f>BILANCA!E255</f>
        <v>245624.39</v>
      </c>
      <c r="E1232" s="270">
        <v>0</v>
      </c>
      <c r="F1232" s="270">
        <v>0</v>
      </c>
      <c r="G1232" s="271">
        <f t="shared" si="22"/>
        <v>134573.25765000001</v>
      </c>
      <c r="H1232" s="271">
        <f t="shared" si="23"/>
        <v>0.46000000001367902</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62568.31</v>
      </c>
      <c r="D1233" s="270">
        <f>BILANCA!E256</f>
        <v>27020.97</v>
      </c>
      <c r="E1233" s="270">
        <v>0</v>
      </c>
      <c r="F1233" s="270">
        <v>0</v>
      </c>
      <c r="G1233" s="271">
        <f t="shared" si="22"/>
        <v>29152.5625</v>
      </c>
      <c r="H1233" s="271">
        <f t="shared" si="23"/>
        <v>0.33999999999650798</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1725.03</v>
      </c>
      <c r="D1234" s="270">
        <f>BILANCA!E257</f>
        <v>725.03</v>
      </c>
      <c r="E1234" s="270">
        <v>0</v>
      </c>
      <c r="F1234" s="270">
        <v>0</v>
      </c>
      <c r="G1234" s="271">
        <f t="shared" si="22"/>
        <v>796.94758999999999</v>
      </c>
      <c r="H1234" s="271">
        <f t="shared" si="23"/>
        <v>5.9999999999945403E-2</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811187.29</v>
      </c>
      <c r="D1236" s="270">
        <f>BILANCA!E259</f>
        <v>1128529.3500000001</v>
      </c>
      <c r="E1236" s="270">
        <v>0</v>
      </c>
      <c r="F1236" s="270">
        <v>0</v>
      </c>
      <c r="G1236" s="271">
        <f t="shared" si="22"/>
        <v>776266.23547000007</v>
      </c>
      <c r="H1236" s="271">
        <f t="shared" si="23"/>
        <v>0.64000000013038516</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811187.29</v>
      </c>
      <c r="D1237" s="270">
        <f>BILANCA!E260</f>
        <v>1128529.3500000001</v>
      </c>
      <c r="E1237" s="270">
        <v>0</v>
      </c>
      <c r="F1237" s="270">
        <v>0</v>
      </c>
      <c r="G1237" s="271">
        <f t="shared" si="22"/>
        <v>779334.48146000004</v>
      </c>
      <c r="H1237" s="271">
        <f t="shared" si="23"/>
        <v>0.64000000013038516</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57773.51</v>
      </c>
      <c r="D1240" s="270">
        <f>BILANCA!E264</f>
        <v>245441.43</v>
      </c>
      <c r="E1240" s="270">
        <v>0</v>
      </c>
      <c r="F1240" s="270">
        <v>0</v>
      </c>
      <c r="G1240" s="271">
        <f t="shared" si="22"/>
        <v>141004.68708999999</v>
      </c>
      <c r="H1240" s="271">
        <f t="shared" si="23"/>
        <v>0.91999999999097781</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0</v>
      </c>
      <c r="D1241" s="270">
        <f>BILANCA!E265</f>
        <v>5701.71</v>
      </c>
      <c r="E1241" s="270">
        <v>0</v>
      </c>
      <c r="F1241" s="270">
        <v>0</v>
      </c>
      <c r="G1241" s="271">
        <f t="shared" si="22"/>
        <v>2942.0823599999999</v>
      </c>
      <c r="H1241" s="271">
        <f t="shared" si="23"/>
        <v>0.28999999999996362</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8873.11</v>
      </c>
      <c r="D1242" s="270">
        <f>BILANCA!E266</f>
        <v>2994.39</v>
      </c>
      <c r="E1242" s="270">
        <v>0</v>
      </c>
      <c r="F1242" s="270">
        <v>0</v>
      </c>
      <c r="G1242" s="271">
        <f t="shared" ref="G1242:G1479" si="24">B1242/1000*C1242+B1242/500*D1242</f>
        <v>3849.2295100000001</v>
      </c>
      <c r="H1242" s="271">
        <f t="shared" si="23"/>
        <v>0.50000000000045475</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53695.19</v>
      </c>
      <c r="D1243" s="270">
        <f>BILANCA!E267</f>
        <v>24026.57</v>
      </c>
      <c r="E1243" s="270">
        <v>0</v>
      </c>
      <c r="F1243" s="270">
        <v>0</v>
      </c>
      <c r="G1243" s="271">
        <f t="shared" si="24"/>
        <v>26454.5658</v>
      </c>
      <c r="H1243" s="271">
        <f t="shared" si="23"/>
        <v>0.62000000000261934</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0</v>
      </c>
      <c r="D1244" s="270">
        <f>BILANCA!E268</f>
        <v>0</v>
      </c>
      <c r="E1244" s="270">
        <v>0</v>
      </c>
      <c r="F1244" s="270">
        <v>0</v>
      </c>
      <c r="G1244" s="271">
        <f t="shared" si="24"/>
        <v>0</v>
      </c>
      <c r="H1244" s="271">
        <f t="shared" si="23"/>
        <v>0</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0</v>
      </c>
      <c r="D1247" s="270">
        <f>BILANCA!E271</f>
        <v>0</v>
      </c>
      <c r="E1247" s="270">
        <v>0</v>
      </c>
      <c r="F1247" s="270">
        <v>0</v>
      </c>
      <c r="G1247" s="271">
        <f t="shared" si="24"/>
        <v>0</v>
      </c>
      <c r="H1247" s="271">
        <f t="shared" si="23"/>
        <v>0</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0</v>
      </c>
      <c r="D1262" s="270">
        <f>BILANCA!E286</f>
        <v>0</v>
      </c>
      <c r="E1262" s="270">
        <v>0</v>
      </c>
      <c r="F1262" s="270">
        <v>0</v>
      </c>
      <c r="G1262" s="271">
        <f t="shared" si="24"/>
        <v>0</v>
      </c>
      <c r="H1262" s="271">
        <f t="shared" si="23"/>
        <v>0</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17.93</v>
      </c>
      <c r="D1263" s="270">
        <f>BILANCA!E287</f>
        <v>398.28</v>
      </c>
      <c r="E1263" s="270">
        <v>0</v>
      </c>
      <c r="F1263" s="270">
        <v>0</v>
      </c>
      <c r="G1263" s="271">
        <f t="shared" si="24"/>
        <v>228.05719999999999</v>
      </c>
      <c r="H1263" s="271">
        <f t="shared" si="23"/>
        <v>0.349999999999973</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58377.4</v>
      </c>
      <c r="D1264" s="270">
        <f>BILANCA!E288</f>
        <v>73630.53</v>
      </c>
      <c r="E1264" s="270">
        <v>0</v>
      </c>
      <c r="F1264" s="270">
        <v>0</v>
      </c>
      <c r="G1264" s="271">
        <f t="shared" si="24"/>
        <v>57784.407260000007</v>
      </c>
      <c r="H1264" s="271">
        <f t="shared" si="23"/>
        <v>0.87000000000261934</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49814.76</v>
      </c>
      <c r="D1265" s="270">
        <f>BILANCA!E289</f>
        <v>0</v>
      </c>
      <c r="E1265" s="270">
        <v>0</v>
      </c>
      <c r="F1265" s="270">
        <v>0</v>
      </c>
      <c r="G1265" s="271">
        <f t="shared" si="24"/>
        <v>14047.76232</v>
      </c>
      <c r="H1265" s="271">
        <f t="shared" si="23"/>
        <v>0.23999999999796273</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29575.71</v>
      </c>
      <c r="D1266" s="270">
        <f>BILANCA!E290</f>
        <v>79556.69</v>
      </c>
      <c r="E1266" s="270">
        <v>0</v>
      </c>
      <c r="F1266" s="270">
        <v>0</v>
      </c>
      <c r="G1266" s="271">
        <f t="shared" si="24"/>
        <v>53399.012469999994</v>
      </c>
      <c r="H1266" s="271">
        <f t="shared" si="23"/>
        <v>0.59999999999854481</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0</v>
      </c>
      <c r="D1273" s="270">
        <f>BILANCA!E297</f>
        <v>0</v>
      </c>
      <c r="E1273" s="270">
        <v>0</v>
      </c>
      <c r="F1273" s="270">
        <v>0</v>
      </c>
      <c r="G1273" s="271">
        <f t="shared" si="24"/>
        <v>0</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0</v>
      </c>
      <c r="D1274" s="270">
        <f>BILANCA!E298</f>
        <v>0</v>
      </c>
      <c r="E1274" s="270">
        <v>0</v>
      </c>
      <c r="F1274" s="270">
        <v>0</v>
      </c>
      <c r="G1274" s="271">
        <f t="shared" si="24"/>
        <v>0</v>
      </c>
      <c r="H1274" s="271">
        <f t="shared" si="23"/>
        <v>0</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0</v>
      </c>
      <c r="D1278" s="270">
        <f>BILANCA!E302</f>
        <v>0</v>
      </c>
      <c r="E1278" s="270">
        <v>0</v>
      </c>
      <c r="F1278" s="270">
        <v>0</v>
      </c>
      <c r="G1278" s="271">
        <f t="shared" si="24"/>
        <v>0</v>
      </c>
      <c r="H1278" s="271">
        <f t="shared" si="23"/>
        <v>0</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294765.12</v>
      </c>
      <c r="D1299" s="273">
        <f>'RAS-funkcijski'!E5</f>
        <v>422617.95999999996</v>
      </c>
      <c r="E1299" s="273">
        <v>0</v>
      </c>
      <c r="F1299" s="273">
        <v>0</v>
      </c>
      <c r="G1299" s="274">
        <f t="shared" si="24"/>
        <v>1140.0010400000001</v>
      </c>
      <c r="H1299" s="274">
        <f t="shared" si="23"/>
        <v>0.16000000003259629</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135211.13</v>
      </c>
      <c r="D1300" s="270">
        <f>'RAS-funkcijski'!E6</f>
        <v>163809.65</v>
      </c>
      <c r="E1300" s="270">
        <v>0</v>
      </c>
      <c r="F1300" s="270">
        <v>0</v>
      </c>
      <c r="G1300" s="271">
        <f t="shared" si="24"/>
        <v>925.66085999999996</v>
      </c>
      <c r="H1300" s="271">
        <f t="shared" si="23"/>
        <v>0.48000000001047738</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135211.13</v>
      </c>
      <c r="D1301" s="270">
        <f>'RAS-funkcijski'!E7</f>
        <v>163809.65</v>
      </c>
      <c r="E1301" s="270">
        <v>0</v>
      </c>
      <c r="F1301" s="270">
        <v>0</v>
      </c>
      <c r="G1301" s="271">
        <f t="shared" si="24"/>
        <v>1388.4912899999999</v>
      </c>
      <c r="H1301" s="271">
        <f t="shared" si="23"/>
        <v>0.48000000001047738</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159553.99</v>
      </c>
      <c r="D1307" s="270">
        <f>'RAS-funkcijski'!E13</f>
        <v>258808.31</v>
      </c>
      <c r="E1307" s="270">
        <v>0</v>
      </c>
      <c r="F1307" s="270">
        <v>0</v>
      </c>
      <c r="G1307" s="271">
        <f t="shared" si="24"/>
        <v>6094.5354900000002</v>
      </c>
      <c r="H1307" s="271">
        <f t="shared" si="23"/>
        <v>0.32000000000698497</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137226.46</v>
      </c>
      <c r="D1308" s="270">
        <f>'RAS-funkcijski'!E14</f>
        <v>221428.7</v>
      </c>
      <c r="E1308" s="270">
        <v>0</v>
      </c>
      <c r="F1308" s="270">
        <v>0</v>
      </c>
      <c r="G1308" s="271">
        <f t="shared" si="24"/>
        <v>5800.8386</v>
      </c>
      <c r="H1308" s="271">
        <f t="shared" si="23"/>
        <v>0.75999999998020895</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22327.53</v>
      </c>
      <c r="D1310" s="270">
        <f>'RAS-funkcijski'!E16</f>
        <v>37379.61</v>
      </c>
      <c r="E1310" s="270">
        <v>0</v>
      </c>
      <c r="F1310" s="270">
        <v>0</v>
      </c>
      <c r="G1310" s="271">
        <f t="shared" si="24"/>
        <v>1165.0409999999999</v>
      </c>
      <c r="H1310" s="271">
        <f t="shared" si="23"/>
        <v>0.86000000000058197</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18972.89</v>
      </c>
      <c r="D1322" s="270">
        <f>'RAS-funkcijski'!E28</f>
        <v>14615.71</v>
      </c>
      <c r="E1322" s="270">
        <v>0</v>
      </c>
      <c r="F1322" s="270">
        <v>0</v>
      </c>
      <c r="G1322" s="271">
        <f t="shared" si="24"/>
        <v>1156.90344</v>
      </c>
      <c r="H1322" s="271">
        <f t="shared" si="23"/>
        <v>0.40000000000145502</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6561.37</v>
      </c>
      <c r="D1324" s="270">
        <f>'RAS-funkcijski'!E30</f>
        <v>14224.99</v>
      </c>
      <c r="E1324" s="270">
        <v>0</v>
      </c>
      <c r="F1324" s="270">
        <v>0</v>
      </c>
      <c r="G1324" s="271">
        <f t="shared" si="24"/>
        <v>910.29510000000005</v>
      </c>
      <c r="H1324" s="271">
        <f t="shared" si="23"/>
        <v>0.38000000000010897</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12411.52</v>
      </c>
      <c r="D1328" s="270">
        <f>'RAS-funkcijski'!E34</f>
        <v>390.72</v>
      </c>
      <c r="E1328" s="270">
        <v>0</v>
      </c>
      <c r="F1328" s="270">
        <v>0</v>
      </c>
      <c r="G1328" s="271">
        <f t="shared" si="24"/>
        <v>395.78879999999998</v>
      </c>
      <c r="H1328" s="271">
        <f t="shared" si="23"/>
        <v>0.75999999999953605</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332324.26</v>
      </c>
      <c r="D1329" s="270">
        <f>'RAS-funkcijski'!E35</f>
        <v>282255.25</v>
      </c>
      <c r="E1329" s="270">
        <v>0</v>
      </c>
      <c r="F1329" s="270">
        <v>0</v>
      </c>
      <c r="G1329" s="271">
        <f t="shared" si="24"/>
        <v>27801.877560000001</v>
      </c>
      <c r="H1329" s="271">
        <f t="shared" si="23"/>
        <v>0.51000000000931323</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8708.74</v>
      </c>
      <c r="D1333" s="270">
        <f>'RAS-funkcijski'!E39</f>
        <v>20058.11</v>
      </c>
      <c r="E1333" s="270">
        <v>0</v>
      </c>
      <c r="F1333" s="270">
        <v>0</v>
      </c>
      <c r="G1333" s="271">
        <f t="shared" si="24"/>
        <v>1708.8736000000004</v>
      </c>
      <c r="H1333" s="271">
        <f t="shared" si="23"/>
        <v>0.37000000000080036</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8708.74</v>
      </c>
      <c r="D1334" s="270">
        <f>'RAS-funkcijski'!E40</f>
        <v>20058.11</v>
      </c>
      <c r="E1334" s="270">
        <v>0</v>
      </c>
      <c r="F1334" s="270">
        <v>0</v>
      </c>
      <c r="G1334" s="271">
        <f t="shared" si="24"/>
        <v>1757.6985599999998</v>
      </c>
      <c r="H1334" s="271">
        <f t="shared" si="23"/>
        <v>0.37000000000080036</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21488.6</v>
      </c>
      <c r="E1337" s="270">
        <v>0</v>
      </c>
      <c r="F1337" s="270">
        <v>0</v>
      </c>
      <c r="G1337" s="271">
        <f t="shared" si="24"/>
        <v>1676.1107999999999</v>
      </c>
      <c r="H1337" s="271">
        <f t="shared" si="23"/>
        <v>0.40000000000145519</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21488.6</v>
      </c>
      <c r="E1342" s="270">
        <v>0</v>
      </c>
      <c r="F1342" s="270">
        <v>0</v>
      </c>
      <c r="G1342" s="271">
        <f t="shared" si="24"/>
        <v>1890.9967999999997</v>
      </c>
      <c r="H1342" s="271">
        <f t="shared" si="27"/>
        <v>0.40000000000145519</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206931.27</v>
      </c>
      <c r="D1344" s="270">
        <f>'RAS-funkcijski'!E50</f>
        <v>183968.95</v>
      </c>
      <c r="E1344" s="270">
        <v>0</v>
      </c>
      <c r="F1344" s="270">
        <v>0</v>
      </c>
      <c r="G1344" s="271">
        <f t="shared" si="24"/>
        <v>26443.981820000001</v>
      </c>
      <c r="H1344" s="271">
        <f t="shared" si="27"/>
        <v>0.31999999997788109</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206931.27</v>
      </c>
      <c r="D1347" s="270">
        <f>'RAS-funkcijski'!E53</f>
        <v>183968.95</v>
      </c>
      <c r="E1347" s="270">
        <v>0</v>
      </c>
      <c r="F1347" s="270">
        <v>0</v>
      </c>
      <c r="G1347" s="271">
        <f t="shared" si="24"/>
        <v>28168.589330000003</v>
      </c>
      <c r="H1347" s="271">
        <f t="shared" si="27"/>
        <v>0.31999999997788109</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116684.25</v>
      </c>
      <c r="D1348" s="270">
        <f>'RAS-funkcijski'!E54</f>
        <v>56739.59</v>
      </c>
      <c r="E1348" s="270">
        <v>0</v>
      </c>
      <c r="F1348" s="270">
        <v>0</v>
      </c>
      <c r="G1348" s="271">
        <f t="shared" si="24"/>
        <v>11508.1715</v>
      </c>
      <c r="H1348" s="271">
        <f t="shared" si="27"/>
        <v>0.66000000000349202</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116684.25</v>
      </c>
      <c r="D1349" s="270">
        <f>'RAS-funkcijski'!E55</f>
        <v>56739.59</v>
      </c>
      <c r="E1349" s="270">
        <v>0</v>
      </c>
      <c r="F1349" s="270">
        <v>0</v>
      </c>
      <c r="G1349" s="271">
        <f t="shared" si="24"/>
        <v>11738.334930000001</v>
      </c>
      <c r="H1349" s="271">
        <f t="shared" si="27"/>
        <v>0.66000000000349202</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26324.080000000002</v>
      </c>
      <c r="D1369" s="270">
        <f>'RAS-funkcijski'!E75</f>
        <v>169025.57</v>
      </c>
      <c r="E1369" s="270">
        <v>0</v>
      </c>
      <c r="F1369" s="270">
        <v>0</v>
      </c>
      <c r="G1369" s="271">
        <f t="shared" si="24"/>
        <v>25870.640619999998</v>
      </c>
      <c r="H1369" s="271">
        <f t="shared" si="27"/>
        <v>0.50999999999476098</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26324.080000000002</v>
      </c>
      <c r="D1372" s="270">
        <f>'RAS-funkcijski'!E78</f>
        <v>169025.57</v>
      </c>
      <c r="E1372" s="270">
        <v>0</v>
      </c>
      <c r="F1372" s="270">
        <v>0</v>
      </c>
      <c r="G1372" s="271">
        <f t="shared" si="24"/>
        <v>26963.76628</v>
      </c>
      <c r="H1372" s="271">
        <f t="shared" si="27"/>
        <v>0.50999999999476098</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234856.69</v>
      </c>
      <c r="D1376" s="270">
        <f>'RAS-funkcijski'!E82</f>
        <v>384636.42</v>
      </c>
      <c r="E1376" s="270">
        <v>0</v>
      </c>
      <c r="F1376" s="270">
        <v>0</v>
      </c>
      <c r="G1376" s="271">
        <f t="shared" si="24"/>
        <v>78322.103340000001</v>
      </c>
      <c r="H1376" s="271">
        <f t="shared" si="27"/>
        <v>0.72999999998137355</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182035.85</v>
      </c>
      <c r="D1377" s="270">
        <f>'RAS-funkcijski'!E83</f>
        <v>259137.2</v>
      </c>
      <c r="E1377" s="270">
        <v>0</v>
      </c>
      <c r="F1377" s="270">
        <v>0</v>
      </c>
      <c r="G1377" s="271">
        <f t="shared" si="24"/>
        <v>55324.509750000005</v>
      </c>
      <c r="H1377" s="271">
        <f t="shared" si="27"/>
        <v>0.35000000000582077</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20935</v>
      </c>
      <c r="D1378" s="270">
        <f>'RAS-funkcijski'!E84</f>
        <v>99696.61</v>
      </c>
      <c r="E1378" s="270">
        <v>0</v>
      </c>
      <c r="F1378" s="270">
        <v>0</v>
      </c>
      <c r="G1378" s="271">
        <f t="shared" si="24"/>
        <v>17626.257600000001</v>
      </c>
      <c r="H1378" s="271">
        <f t="shared" si="27"/>
        <v>0.38999999999941798</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26373.599999999999</v>
      </c>
      <c r="D1380" s="270">
        <f>'RAS-funkcijski'!E86</f>
        <v>15833.25</v>
      </c>
      <c r="E1380" s="270">
        <v>0</v>
      </c>
      <c r="F1380" s="270">
        <v>0</v>
      </c>
      <c r="G1380" s="271">
        <f t="shared" si="24"/>
        <v>4759.2882</v>
      </c>
      <c r="H1380" s="271">
        <f t="shared" si="27"/>
        <v>0.65000000000145497</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5512.24</v>
      </c>
      <c r="D1382" s="270">
        <f>'RAS-funkcijski'!E88</f>
        <v>9969.36</v>
      </c>
      <c r="E1382" s="270">
        <v>0</v>
      </c>
      <c r="F1382" s="270">
        <v>0</v>
      </c>
      <c r="G1382" s="271">
        <f t="shared" si="24"/>
        <v>2137.8806400000003</v>
      </c>
      <c r="H1382" s="271">
        <f t="shared" si="27"/>
        <v>0.6000000000003638</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49534.87</v>
      </c>
      <c r="D1401" s="270">
        <f>'RAS-funkcijski'!E107</f>
        <v>49231.89</v>
      </c>
      <c r="E1401" s="270">
        <v>0</v>
      </c>
      <c r="F1401" s="270">
        <v>0</v>
      </c>
      <c r="G1401" s="271">
        <f t="shared" si="24"/>
        <v>15243.860949999998</v>
      </c>
      <c r="H1401" s="271">
        <f t="shared" si="27"/>
        <v>0.23999999999796273</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9284</v>
      </c>
      <c r="D1402" s="270">
        <f>'RAS-funkcijski'!E108</f>
        <v>15571.71</v>
      </c>
      <c r="E1402" s="270">
        <v>0</v>
      </c>
      <c r="F1402" s="270">
        <v>0</v>
      </c>
      <c r="G1402" s="271">
        <f t="shared" si="24"/>
        <v>4204.4516800000001</v>
      </c>
      <c r="H1402" s="271">
        <f t="shared" si="27"/>
        <v>0.290000000000873</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34449.870000000003</v>
      </c>
      <c r="D1403" s="270">
        <f>'RAS-funkcijski'!E109</f>
        <v>28260.18</v>
      </c>
      <c r="E1403" s="270">
        <v>0</v>
      </c>
      <c r="F1403" s="270">
        <v>0</v>
      </c>
      <c r="G1403" s="271">
        <f t="shared" si="24"/>
        <v>9551.8741499999996</v>
      </c>
      <c r="H1403" s="271">
        <f t="shared" si="27"/>
        <v>0.30999999999767169</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5801</v>
      </c>
      <c r="D1405" s="270">
        <f>'RAS-funkcijski'!E111</f>
        <v>5400</v>
      </c>
      <c r="E1405" s="270">
        <v>0</v>
      </c>
      <c r="F1405" s="270">
        <v>0</v>
      </c>
      <c r="G1405" s="271">
        <f t="shared" si="24"/>
        <v>1776.307</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100731.74</v>
      </c>
      <c r="D1408" s="270">
        <f>'RAS-funkcijski'!E114</f>
        <v>409932.46</v>
      </c>
      <c r="E1408" s="270">
        <v>0</v>
      </c>
      <c r="F1408" s="270">
        <v>0</v>
      </c>
      <c r="G1408" s="271">
        <f t="shared" si="24"/>
        <v>101265.6326</v>
      </c>
      <c r="H1408" s="271">
        <f t="shared" si="27"/>
        <v>0.72000000001571607</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90831.74</v>
      </c>
      <c r="D1409" s="270">
        <f>'RAS-funkcijski'!E115</f>
        <v>396732.46</v>
      </c>
      <c r="E1409" s="270">
        <v>0</v>
      </c>
      <c r="F1409" s="270">
        <v>0</v>
      </c>
      <c r="G1409" s="271">
        <f t="shared" si="24"/>
        <v>98156.929260000004</v>
      </c>
      <c r="H1409" s="271">
        <f t="shared" si="27"/>
        <v>0.72000000001571596</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89714.75</v>
      </c>
      <c r="D1410" s="270">
        <f>'RAS-funkcijski'!E116</f>
        <v>393154.46</v>
      </c>
      <c r="E1410" s="270">
        <v>0</v>
      </c>
      <c r="F1410" s="270">
        <v>0</v>
      </c>
      <c r="G1410" s="271">
        <f t="shared" si="24"/>
        <v>98114.651039999997</v>
      </c>
      <c r="H1410" s="271">
        <f t="shared" si="27"/>
        <v>0.71000000002095498</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1116.99</v>
      </c>
      <c r="D1411" s="270">
        <f>'RAS-funkcijski'!E117</f>
        <v>3578</v>
      </c>
      <c r="E1411" s="270">
        <v>0</v>
      </c>
      <c r="F1411" s="270">
        <v>0</v>
      </c>
      <c r="G1411" s="271">
        <f t="shared" si="24"/>
        <v>934.84786999999994</v>
      </c>
      <c r="H1411" s="271">
        <f t="shared" si="27"/>
        <v>9.9999999999909103E-3</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9900</v>
      </c>
      <c r="D1416" s="270">
        <f>'RAS-funkcijski'!E122</f>
        <v>13200</v>
      </c>
      <c r="E1416" s="270">
        <v>0</v>
      </c>
      <c r="F1416" s="270">
        <v>0</v>
      </c>
      <c r="G1416" s="271">
        <f t="shared" si="24"/>
        <v>4283.3999999999996</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9900</v>
      </c>
      <c r="D1417" s="270">
        <f>'RAS-funkcijski'!E123</f>
        <v>13200</v>
      </c>
      <c r="E1417" s="270">
        <v>0</v>
      </c>
      <c r="F1417" s="270">
        <v>0</v>
      </c>
      <c r="G1417" s="271">
        <f t="shared" si="24"/>
        <v>4319.7</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0</v>
      </c>
      <c r="D1420" s="270">
        <f>'RAS-funkcijski'!E126</f>
        <v>0</v>
      </c>
      <c r="E1420" s="270">
        <v>0</v>
      </c>
      <c r="F1420" s="270">
        <v>0</v>
      </c>
      <c r="G1420" s="271">
        <f t="shared" si="24"/>
        <v>0</v>
      </c>
      <c r="H1420" s="271">
        <f t="shared" si="27"/>
        <v>0</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141472.48000000001</v>
      </c>
      <c r="D1423" s="270">
        <f>'RAS-funkcijski'!E129</f>
        <v>204499.73</v>
      </c>
      <c r="E1423" s="270">
        <v>0</v>
      </c>
      <c r="F1423" s="270">
        <v>0</v>
      </c>
      <c r="G1423" s="271">
        <f t="shared" si="24"/>
        <v>68808.992500000008</v>
      </c>
      <c r="H1423" s="271">
        <f t="shared" si="27"/>
        <v>0.75</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23227.599999999999</v>
      </c>
      <c r="D1429" s="270">
        <f>'RAS-funkcijski'!E135</f>
        <v>24838.76</v>
      </c>
      <c r="E1429" s="270">
        <v>0</v>
      </c>
      <c r="F1429" s="270">
        <v>0</v>
      </c>
      <c r="G1429" s="271">
        <f t="shared" si="24"/>
        <v>9550.5707199999997</v>
      </c>
      <c r="H1429" s="271">
        <f t="shared" si="27"/>
        <v>0.6400000000030559</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118244.88</v>
      </c>
      <c r="D1432" s="270">
        <f>'RAS-funkcijski'!E138</f>
        <v>179660.97</v>
      </c>
      <c r="E1432" s="270">
        <v>0</v>
      </c>
      <c r="F1432" s="270">
        <v>0</v>
      </c>
      <c r="G1432" s="271">
        <f t="shared" si="24"/>
        <v>63993.953880000001</v>
      </c>
      <c r="H1432" s="271">
        <f t="shared" si="27"/>
        <v>0.14999999999417901</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1198982.1299999999</v>
      </c>
      <c r="D1435" s="285">
        <f>'RAS-funkcijski'!E141</f>
        <v>1936814.9899999998</v>
      </c>
      <c r="E1435" s="285">
        <v>0</v>
      </c>
      <c r="F1435" s="285">
        <v>0</v>
      </c>
      <c r="G1435" s="286">
        <f t="shared" si="24"/>
        <v>694947.85907000001</v>
      </c>
      <c r="H1435" s="286">
        <f t="shared" si="27"/>
        <v>0.14000000013038516</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0</v>
      </c>
      <c r="D1436" s="273">
        <f>'P-VRIO'!E5</f>
        <v>6466.59</v>
      </c>
      <c r="E1436" s="273">
        <v>0</v>
      </c>
      <c r="F1436" s="273">
        <v>0</v>
      </c>
      <c r="G1436" s="274">
        <f t="shared" si="24"/>
        <v>12.93318</v>
      </c>
      <c r="H1436" s="274">
        <f t="shared" si="27"/>
        <v>0.40999999999985448</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6466.59</v>
      </c>
      <c r="E1437" s="270">
        <v>0</v>
      </c>
      <c r="F1437" s="270">
        <v>0</v>
      </c>
      <c r="G1437" s="271">
        <f t="shared" si="24"/>
        <v>25.86636</v>
      </c>
      <c r="H1437" s="271">
        <f t="shared" si="27"/>
        <v>0.40999999999985448</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6466.59</v>
      </c>
      <c r="E1438" s="270">
        <v>0</v>
      </c>
      <c r="F1438" s="270">
        <v>0</v>
      </c>
      <c r="G1438" s="271">
        <f t="shared" si="24"/>
        <v>38.79954</v>
      </c>
      <c r="H1438" s="271">
        <f t="shared" si="27"/>
        <v>0.40999999999985448</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4302.87</v>
      </c>
      <c r="E1439" s="270">
        <v>0</v>
      </c>
      <c r="F1439" s="270">
        <v>0</v>
      </c>
      <c r="G1439" s="271">
        <f t="shared" si="24"/>
        <v>34.422960000000003</v>
      </c>
      <c r="H1439" s="271">
        <f t="shared" si="27"/>
        <v>0.13000000000010914</v>
      </c>
      <c r="I1439" s="278">
        <f t="shared" ref="I1439:I1444" si="28">G1439*H1439</f>
        <v>4.4749848000037575</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2163.7199999999998</v>
      </c>
      <c r="E1440" s="270">
        <v>0</v>
      </c>
      <c r="F1440" s="270">
        <v>0</v>
      </c>
      <c r="G1440" s="271">
        <f t="shared" si="24"/>
        <v>21.6372</v>
      </c>
      <c r="H1440" s="271">
        <f t="shared" si="27"/>
        <v>0.28000000000020009</v>
      </c>
      <c r="I1440" s="278">
        <f t="shared" si="28"/>
        <v>6.0584160000043292</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0</v>
      </c>
      <c r="D1453" s="270">
        <f>'P-VRIO'!E22</f>
        <v>0</v>
      </c>
      <c r="E1453" s="270">
        <v>0</v>
      </c>
      <c r="F1453" s="270">
        <v>0</v>
      </c>
      <c r="G1453" s="271">
        <f t="shared" si="24"/>
        <v>0</v>
      </c>
      <c r="H1453" s="271">
        <f t="shared" si="27"/>
        <v>0</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0</v>
      </c>
      <c r="D1454" s="270">
        <f>'P-VRIO'!E23</f>
        <v>0</v>
      </c>
      <c r="E1454" s="270">
        <v>0</v>
      </c>
      <c r="F1454" s="270">
        <v>0</v>
      </c>
      <c r="G1454" s="271">
        <f t="shared" si="24"/>
        <v>0</v>
      </c>
      <c r="H1454" s="271">
        <f t="shared" si="27"/>
        <v>0</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0</v>
      </c>
      <c r="D1456" s="270">
        <f>'P-VRIO'!E25</f>
        <v>0</v>
      </c>
      <c r="E1456" s="270">
        <v>0</v>
      </c>
      <c r="F1456" s="270">
        <v>0</v>
      </c>
      <c r="G1456" s="271">
        <f t="shared" si="24"/>
        <v>0</v>
      </c>
      <c r="H1456" s="271">
        <f t="shared" si="27"/>
        <v>0</v>
      </c>
      <c r="I1456" s="278">
        <f t="shared" si="30"/>
        <v>0</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137785.79999999999</v>
      </c>
      <c r="D1480" s="273"/>
      <c r="E1480" s="273">
        <v>0</v>
      </c>
      <c r="F1480" s="273">
        <v>0</v>
      </c>
      <c r="G1480" s="274">
        <f t="shared" ref="G1480:G1580" si="34">B1480/1000*C1480</f>
        <v>137.78579999999999</v>
      </c>
      <c r="H1480" s="274">
        <f t="shared" ref="H1480:H1580" si="35">ABS(C1480-ROUND(C1480,0))</f>
        <v>0.200000000011642</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1881449.83</v>
      </c>
      <c r="D1481" s="270">
        <v>0</v>
      </c>
      <c r="E1481" s="270">
        <v>0</v>
      </c>
      <c r="F1481" s="270">
        <v>0</v>
      </c>
      <c r="G1481" s="271">
        <f t="shared" si="34"/>
        <v>3762.89966</v>
      </c>
      <c r="H1481" s="271">
        <f t="shared" si="35"/>
        <v>0.169999999925494</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0</v>
      </c>
      <c r="D1482" s="270">
        <v>0</v>
      </c>
      <c r="E1482" s="270">
        <v>0</v>
      </c>
      <c r="F1482" s="270">
        <v>0</v>
      </c>
      <c r="G1482" s="271">
        <f t="shared" si="34"/>
        <v>0</v>
      </c>
      <c r="H1482" s="271">
        <f t="shared" si="35"/>
        <v>0</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893602.93</v>
      </c>
      <c r="D1483" s="270">
        <v>0</v>
      </c>
      <c r="E1483" s="270">
        <v>0</v>
      </c>
      <c r="F1483" s="270">
        <v>0</v>
      </c>
      <c r="G1483" s="271">
        <f t="shared" si="34"/>
        <v>3574.4117200000001</v>
      </c>
      <c r="H1483" s="271">
        <f t="shared" si="35"/>
        <v>7.0000000065192594E-2</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371188.72</v>
      </c>
      <c r="D1484" s="270">
        <v>0</v>
      </c>
      <c r="E1484" s="270">
        <v>0</v>
      </c>
      <c r="F1484" s="270">
        <v>0</v>
      </c>
      <c r="G1484" s="271">
        <f t="shared" si="34"/>
        <v>1855.9436000000001</v>
      </c>
      <c r="H1484" s="271">
        <f t="shared" si="35"/>
        <v>0.28000000002794001</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409980.05</v>
      </c>
      <c r="D1485" s="270">
        <v>0</v>
      </c>
      <c r="E1485" s="270">
        <v>0</v>
      </c>
      <c r="F1485" s="270">
        <v>0</v>
      </c>
      <c r="G1485" s="271">
        <f t="shared" si="34"/>
        <v>2459.8802999999998</v>
      </c>
      <c r="H1485" s="271">
        <f t="shared" si="35"/>
        <v>4.9999999988358503E-2</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934.47</v>
      </c>
      <c r="D1486" s="270">
        <v>0</v>
      </c>
      <c r="E1486" s="270">
        <v>0</v>
      </c>
      <c r="F1486" s="270">
        <v>0</v>
      </c>
      <c r="G1486" s="271">
        <f t="shared" si="34"/>
        <v>6.54129</v>
      </c>
      <c r="H1486" s="271">
        <f t="shared" si="35"/>
        <v>0.47000000000002701</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21117.08</v>
      </c>
      <c r="D1489" s="270">
        <v>0</v>
      </c>
      <c r="E1489" s="270">
        <v>0</v>
      </c>
      <c r="F1489" s="270">
        <v>0</v>
      </c>
      <c r="G1489" s="271">
        <f t="shared" si="34"/>
        <v>211.17080000000001</v>
      </c>
      <c r="H1489" s="271">
        <f t="shared" si="35"/>
        <v>8.0000000001746202E-2</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0</v>
      </c>
      <c r="D1490" s="270">
        <v>0</v>
      </c>
      <c r="E1490" s="270">
        <v>0</v>
      </c>
      <c r="F1490" s="270">
        <v>0</v>
      </c>
      <c r="G1490" s="271">
        <f t="shared" si="34"/>
        <v>0</v>
      </c>
      <c r="H1490" s="271">
        <f t="shared" si="35"/>
        <v>0</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90382.61</v>
      </c>
      <c r="D1491" s="270">
        <v>0</v>
      </c>
      <c r="E1491" s="270">
        <v>0</v>
      </c>
      <c r="F1491" s="270">
        <v>0</v>
      </c>
      <c r="G1491" s="271">
        <f t="shared" si="34"/>
        <v>1084.59132</v>
      </c>
      <c r="H1491" s="271">
        <f t="shared" si="35"/>
        <v>0.38999999999941798</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987846.9</v>
      </c>
      <c r="D1492" s="270">
        <v>0</v>
      </c>
      <c r="E1492" s="270">
        <v>0</v>
      </c>
      <c r="F1492" s="270">
        <v>0</v>
      </c>
      <c r="G1492" s="271">
        <f t="shared" si="34"/>
        <v>12842.009700000001</v>
      </c>
      <c r="H1492" s="271">
        <f t="shared" si="35"/>
        <v>9.9999999976716894E-2</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1865650.13</v>
      </c>
      <c r="D1499" s="270">
        <v>0</v>
      </c>
      <c r="E1499" s="270">
        <v>0</v>
      </c>
      <c r="F1499" s="270">
        <v>0</v>
      </c>
      <c r="G1499" s="271">
        <f t="shared" si="34"/>
        <v>37313.0026</v>
      </c>
      <c r="H1499" s="271">
        <f t="shared" si="35"/>
        <v>0.12999999988824101</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0</v>
      </c>
      <c r="D1500" s="270">
        <v>0</v>
      </c>
      <c r="E1500" s="270">
        <v>0</v>
      </c>
      <c r="F1500" s="270">
        <v>0</v>
      </c>
      <c r="G1500" s="271">
        <f t="shared" si="34"/>
        <v>0</v>
      </c>
      <c r="H1500" s="271">
        <f t="shared" si="35"/>
        <v>0</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877969.45</v>
      </c>
      <c r="D1501" s="270">
        <v>0</v>
      </c>
      <c r="E1501" s="270">
        <v>0</v>
      </c>
      <c r="F1501" s="270">
        <v>0</v>
      </c>
      <c r="G1501" s="271">
        <f t="shared" si="34"/>
        <v>19315.3279</v>
      </c>
      <c r="H1501" s="271">
        <f t="shared" si="35"/>
        <v>0.44999999995343398</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343166.63</v>
      </c>
      <c r="D1502" s="270">
        <v>0</v>
      </c>
      <c r="E1502" s="270">
        <v>0</v>
      </c>
      <c r="F1502" s="270">
        <v>0</v>
      </c>
      <c r="G1502" s="271">
        <f t="shared" si="34"/>
        <v>7892.8324899999998</v>
      </c>
      <c r="H1502" s="271">
        <f t="shared" si="35"/>
        <v>0.369999999995343</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401922.05</v>
      </c>
      <c r="D1503" s="270">
        <v>0</v>
      </c>
      <c r="E1503" s="270">
        <v>0</v>
      </c>
      <c r="F1503" s="270">
        <v>0</v>
      </c>
      <c r="G1503" s="271">
        <f t="shared" si="34"/>
        <v>9646.1291999999994</v>
      </c>
      <c r="H1503" s="271">
        <f t="shared" si="35"/>
        <v>4.9999999988358503E-2</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921.15</v>
      </c>
      <c r="D1504" s="270">
        <v>0</v>
      </c>
      <c r="E1504" s="270">
        <v>0</v>
      </c>
      <c r="F1504" s="270">
        <v>0</v>
      </c>
      <c r="G1504" s="271">
        <f t="shared" si="34"/>
        <v>23.028749999999999</v>
      </c>
      <c r="H1504" s="271">
        <f t="shared" si="35"/>
        <v>0.14999999999997701</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19746.66</v>
      </c>
      <c r="D1507" s="270">
        <v>0</v>
      </c>
      <c r="E1507" s="270">
        <v>0</v>
      </c>
      <c r="F1507" s="270">
        <v>0</v>
      </c>
      <c r="G1507" s="271">
        <f t="shared" si="34"/>
        <v>552.90647999999999</v>
      </c>
      <c r="H1507" s="271">
        <f t="shared" si="35"/>
        <v>0.34000000000014602</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0</v>
      </c>
      <c r="D1508" s="270">
        <v>0</v>
      </c>
      <c r="E1508" s="270">
        <v>0</v>
      </c>
      <c r="F1508" s="270">
        <v>0</v>
      </c>
      <c r="G1508" s="271">
        <f t="shared" si="34"/>
        <v>0</v>
      </c>
      <c r="H1508" s="271">
        <f t="shared" si="35"/>
        <v>0</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112212.96</v>
      </c>
      <c r="D1509" s="270">
        <v>0</v>
      </c>
      <c r="E1509" s="270">
        <v>0</v>
      </c>
      <c r="F1509" s="270">
        <v>0</v>
      </c>
      <c r="G1509" s="271">
        <f t="shared" si="34"/>
        <v>3366.3888000000002</v>
      </c>
      <c r="H1509" s="271">
        <f t="shared" si="35"/>
        <v>3.9999999993597199E-2</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987680.68</v>
      </c>
      <c r="D1510" s="270">
        <v>0</v>
      </c>
      <c r="E1510" s="270">
        <v>0</v>
      </c>
      <c r="F1510" s="270">
        <v>0</v>
      </c>
      <c r="G1510" s="271">
        <f t="shared" si="34"/>
        <v>30618.10108</v>
      </c>
      <c r="H1510" s="271">
        <f t="shared" si="35"/>
        <v>0.31999999994877698</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153585.5</v>
      </c>
      <c r="D1517" s="270">
        <v>0</v>
      </c>
      <c r="E1517" s="270">
        <v>0</v>
      </c>
      <c r="F1517" s="270">
        <v>0</v>
      </c>
      <c r="G1517" s="271">
        <f t="shared" si="34"/>
        <v>5836.2490000000098</v>
      </c>
      <c r="H1517" s="271">
        <f t="shared" si="35"/>
        <v>0.49999999976716902</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398.28000000000003</v>
      </c>
      <c r="D1518" s="270">
        <v>0</v>
      </c>
      <c r="E1518" s="270">
        <v>0</v>
      </c>
      <c r="F1518" s="270">
        <v>0</v>
      </c>
      <c r="G1518" s="271">
        <f t="shared" si="34"/>
        <v>15.532920000000001</v>
      </c>
      <c r="H1518" s="271">
        <f t="shared" si="35"/>
        <v>0.28000000000002956</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398.28000000000003</v>
      </c>
      <c r="D1524" s="270">
        <v>0</v>
      </c>
      <c r="E1524" s="270">
        <v>0</v>
      </c>
      <c r="F1524" s="270">
        <v>0</v>
      </c>
      <c r="G1524" s="271">
        <f t="shared" si="34"/>
        <v>17.922599999999999</v>
      </c>
      <c r="H1524" s="271">
        <f t="shared" si="35"/>
        <v>0.28000000000002956</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380.35</v>
      </c>
      <c r="D1530" s="270">
        <v>0</v>
      </c>
      <c r="E1530" s="270">
        <v>0</v>
      </c>
      <c r="F1530" s="270">
        <v>0</v>
      </c>
      <c r="G1530" s="271">
        <f t="shared" si="34"/>
        <v>19.397849999999998</v>
      </c>
      <c r="H1530" s="271">
        <f t="shared" si="35"/>
        <v>0.35000000000002274</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368.35</v>
      </c>
      <c r="D1531" s="270">
        <v>0</v>
      </c>
      <c r="E1531" s="270">
        <v>0</v>
      </c>
      <c r="F1531" s="270">
        <v>0</v>
      </c>
      <c r="G1531" s="271">
        <f t="shared" si="34"/>
        <v>19.154199999999999</v>
      </c>
      <c r="H1531" s="271">
        <f t="shared" si="35"/>
        <v>0.35000000000002274</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0</v>
      </c>
      <c r="D1532" s="270">
        <v>0</v>
      </c>
      <c r="E1532" s="270">
        <v>0</v>
      </c>
      <c r="F1532" s="270">
        <v>0</v>
      </c>
      <c r="G1532" s="271">
        <f t="shared" si="34"/>
        <v>0</v>
      </c>
      <c r="H1532" s="271">
        <f t="shared" si="35"/>
        <v>0</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12</v>
      </c>
      <c r="D1534" s="270">
        <v>0</v>
      </c>
      <c r="E1534" s="270">
        <v>0</v>
      </c>
      <c r="F1534" s="270">
        <v>0</v>
      </c>
      <c r="G1534" s="271">
        <f t="shared" si="34"/>
        <v>0.66</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0</v>
      </c>
      <c r="D1535" s="270">
        <v>0</v>
      </c>
      <c r="E1535" s="270">
        <v>0</v>
      </c>
      <c r="F1535" s="270">
        <v>0</v>
      </c>
      <c r="G1535" s="271">
        <f t="shared" si="34"/>
        <v>0</v>
      </c>
      <c r="H1535" s="271">
        <f t="shared" si="35"/>
        <v>0</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0</v>
      </c>
      <c r="D1539" s="270">
        <v>0</v>
      </c>
      <c r="E1539" s="270">
        <v>0</v>
      </c>
      <c r="F1539" s="270">
        <v>0</v>
      </c>
      <c r="G1539" s="271">
        <f t="shared" si="34"/>
        <v>0</v>
      </c>
      <c r="H1539" s="271">
        <f t="shared" si="35"/>
        <v>0</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17.93</v>
      </c>
      <c r="D1560" s="270">
        <v>0</v>
      </c>
      <c r="E1560" s="270">
        <v>0</v>
      </c>
      <c r="F1560" s="270">
        <v>0</v>
      </c>
      <c r="G1560" s="271">
        <f t="shared" si="34"/>
        <v>1.4523300000000001</v>
      </c>
      <c r="H1560" s="271">
        <f t="shared" si="35"/>
        <v>7.0000000000000284E-2</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0</v>
      </c>
      <c r="D1561" s="270">
        <v>0</v>
      </c>
      <c r="E1561" s="270">
        <v>0</v>
      </c>
      <c r="F1561" s="270">
        <v>0</v>
      </c>
      <c r="G1561" s="271">
        <f t="shared" si="34"/>
        <v>0</v>
      </c>
      <c r="H1561" s="271">
        <f t="shared" si="35"/>
        <v>0</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0</v>
      </c>
      <c r="D1562" s="270">
        <v>0</v>
      </c>
      <c r="E1562" s="270">
        <v>0</v>
      </c>
      <c r="F1562" s="270">
        <v>0</v>
      </c>
      <c r="G1562" s="271">
        <f t="shared" si="34"/>
        <v>0</v>
      </c>
      <c r="H1562" s="271">
        <f t="shared" si="35"/>
        <v>0</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17.93</v>
      </c>
      <c r="D1564" s="270">
        <v>0</v>
      </c>
      <c r="E1564" s="270">
        <v>0</v>
      </c>
      <c r="F1564" s="270">
        <v>0</v>
      </c>
      <c r="G1564" s="271">
        <f t="shared" si="34"/>
        <v>1.5240500000000001</v>
      </c>
      <c r="H1564" s="271">
        <f t="shared" si="35"/>
        <v>7.0000000000000284E-2</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0</v>
      </c>
      <c r="D1565" s="270">
        <v>0</v>
      </c>
      <c r="E1565" s="270">
        <v>0</v>
      </c>
      <c r="F1565" s="270">
        <v>0</v>
      </c>
      <c r="G1565" s="271">
        <f t="shared" si="34"/>
        <v>0</v>
      </c>
      <c r="H1565" s="271">
        <f t="shared" si="35"/>
        <v>0</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0</v>
      </c>
      <c r="D1566" s="270">
        <v>0</v>
      </c>
      <c r="E1566" s="270">
        <v>0</v>
      </c>
      <c r="F1566" s="270">
        <v>0</v>
      </c>
      <c r="G1566" s="271">
        <f t="shared" si="34"/>
        <v>0</v>
      </c>
      <c r="H1566" s="271">
        <f t="shared" si="35"/>
        <v>0</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153187.22</v>
      </c>
      <c r="D1576" s="270">
        <v>0</v>
      </c>
      <c r="E1576" s="270">
        <v>0</v>
      </c>
      <c r="F1576" s="270">
        <v>0</v>
      </c>
      <c r="G1576" s="271">
        <f t="shared" si="34"/>
        <v>14859.16034</v>
      </c>
      <c r="H1576" s="271">
        <f t="shared" si="35"/>
        <v>0.22000000000116415</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0</v>
      </c>
      <c r="D1577" s="270">
        <v>0</v>
      </c>
      <c r="E1577" s="270">
        <v>0</v>
      </c>
      <c r="F1577" s="270">
        <v>0</v>
      </c>
      <c r="G1577" s="271">
        <f t="shared" si="34"/>
        <v>0</v>
      </c>
      <c r="H1577" s="271">
        <f t="shared" si="35"/>
        <v>0</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73630.53</v>
      </c>
      <c r="D1578" s="270">
        <v>0</v>
      </c>
      <c r="E1578" s="270">
        <v>0</v>
      </c>
      <c r="F1578" s="270">
        <v>0</v>
      </c>
      <c r="G1578" s="271">
        <f t="shared" si="34"/>
        <v>7289.4224700000004</v>
      </c>
      <c r="H1578" s="271">
        <f t="shared" si="35"/>
        <v>0.47000000000116415</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79556.69</v>
      </c>
      <c r="D1579" s="270">
        <v>0</v>
      </c>
      <c r="E1579" s="270">
        <v>0</v>
      </c>
      <c r="F1579" s="270">
        <v>0</v>
      </c>
      <c r="G1579" s="271">
        <f t="shared" si="34"/>
        <v>7955.6689999999999</v>
      </c>
      <c r="H1579" s="271">
        <f t="shared" si="35"/>
        <v>0.30999999999767203</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3" t="s">
        <v>12</v>
      </c>
    </row>
    <row r="2" spans="1:1" ht="12.75" customHeight="1">
      <c r="A2" s="264"/>
    </row>
    <row r="3" spans="1:1" ht="22.5">
      <c r="A3" s="265" t="s">
        <v>13</v>
      </c>
    </row>
    <row r="4" spans="1:1" ht="39" customHeight="1">
      <c r="A4" s="265" t="s">
        <v>14</v>
      </c>
    </row>
    <row r="5" spans="1:1" ht="51.75" customHeight="1">
      <c r="A5" s="265" t="s">
        <v>15</v>
      </c>
    </row>
    <row r="6" spans="1:1" ht="27" customHeight="1">
      <c r="A6" s="266" t="s">
        <v>16</v>
      </c>
    </row>
    <row r="7" spans="1:1" ht="56.25">
      <c r="A7" s="267" t="s">
        <v>17</v>
      </c>
    </row>
    <row r="8" spans="1:1" ht="78.75">
      <c r="A8" s="268" t="s">
        <v>18</v>
      </c>
    </row>
    <row r="9" spans="1:1" ht="22.5">
      <c r="A9" s="265" t="s">
        <v>19</v>
      </c>
    </row>
    <row r="10" spans="1:1" ht="56.2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8" t="s">
        <v>22</v>
      </c>
      <c r="B2" s="289"/>
      <c r="C2" s="289"/>
      <c r="D2" s="289"/>
      <c r="E2" s="289"/>
      <c r="F2" s="289"/>
      <c r="G2" s="289"/>
      <c r="H2" s="289"/>
      <c r="I2" s="289"/>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290" t="s">
        <v>24</v>
      </c>
      <c r="B4" s="291"/>
      <c r="C4" s="291"/>
      <c r="D4" s="291"/>
      <c r="E4" s="291"/>
      <c r="F4" s="291"/>
      <c r="G4" s="291"/>
      <c r="H4" s="291"/>
      <c r="I4" s="291"/>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2.75">
      <c r="B6" s="217" t="s">
        <v>25</v>
      </c>
      <c r="C6" s="218">
        <v>37050</v>
      </c>
      <c r="H6" s="219" t="s">
        <v>26</v>
      </c>
      <c r="I6" s="251" t="s">
        <v>27</v>
      </c>
      <c r="J6" s="1"/>
      <c r="L6" s="1"/>
      <c r="M6" s="1"/>
      <c r="N6" s="1"/>
      <c r="O6" s="1"/>
      <c r="P6" s="1"/>
      <c r="Q6" s="1"/>
      <c r="R6" s="1"/>
      <c r="S6" s="1"/>
      <c r="T6" s="1"/>
      <c r="U6" s="1"/>
      <c r="V6" s="1"/>
      <c r="W6" s="1"/>
      <c r="X6" s="1"/>
    </row>
    <row r="7" spans="1:24" ht="15" customHeight="1">
      <c r="B7" s="220"/>
      <c r="C7" s="221"/>
      <c r="D7" s="222"/>
      <c r="E7" s="309" t="s">
        <v>28</v>
      </c>
      <c r="F7" s="292" t="s">
        <v>29</v>
      </c>
      <c r="G7" s="293"/>
      <c r="H7" s="223" t="str">
        <f>IF(OR(MAX(Skriveni!C2:F983)&gt;0,MIN(Skriveni!C2:F983)&lt;0),"DA","NE")</f>
        <v>DA</v>
      </c>
      <c r="I7" s="252" t="str">
        <f>IF(AND(H7="DA",Kont!E20&gt;0),Kont!E20,"Nema")</f>
        <v>Nema</v>
      </c>
      <c r="L7" s="1"/>
      <c r="M7" s="1"/>
      <c r="N7" s="1"/>
      <c r="O7" s="1"/>
      <c r="P7" s="1"/>
      <c r="Q7" s="1"/>
      <c r="R7" s="1"/>
      <c r="S7" s="1"/>
      <c r="T7" s="1"/>
      <c r="U7" s="1"/>
      <c r="V7" s="1"/>
      <c r="W7" s="1"/>
      <c r="X7" s="1"/>
    </row>
    <row r="8" spans="1:24" ht="12.75">
      <c r="B8" s="217" t="s">
        <v>30</v>
      </c>
      <c r="C8" s="224" t="s">
        <v>31</v>
      </c>
      <c r="E8" s="310"/>
      <c r="F8" s="294" t="s">
        <v>32</v>
      </c>
      <c r="G8" s="29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10"/>
      <c r="F9" s="296" t="s">
        <v>33</v>
      </c>
      <c r="G9" s="297"/>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2.75">
      <c r="B10" s="217" t="s">
        <v>34</v>
      </c>
      <c r="C10" s="228" t="s">
        <v>35</v>
      </c>
      <c r="E10" s="310"/>
      <c r="F10" s="294" t="s">
        <v>36</v>
      </c>
      <c r="G10" s="29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11"/>
      <c r="F11" s="298" t="s">
        <v>37</v>
      </c>
      <c r="G11" s="299"/>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7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0" t="s">
        <v>41</v>
      </c>
      <c r="C15" s="301"/>
      <c r="D15" s="301"/>
      <c r="E15" s="301"/>
      <c r="F15" s="302"/>
      <c r="G15" s="232" t="s">
        <v>42</v>
      </c>
      <c r="H15" s="232" t="s">
        <v>43</v>
      </c>
      <c r="I15" s="256" t="s">
        <v>44</v>
      </c>
      <c r="J15" s="1"/>
      <c r="K15" s="1"/>
      <c r="L15" s="1"/>
      <c r="M15" s="1"/>
      <c r="N15" s="1"/>
      <c r="O15" s="1"/>
      <c r="P15" s="1"/>
      <c r="Q15" s="1"/>
      <c r="R15" s="1"/>
      <c r="S15" s="1"/>
      <c r="T15" s="1"/>
      <c r="U15" s="1"/>
      <c r="V15" s="1"/>
      <c r="W15" s="1"/>
      <c r="X15" s="1"/>
    </row>
    <row r="16" spans="1:24" ht="12.75" customHeight="1">
      <c r="A16" s="319" t="s">
        <v>29</v>
      </c>
      <c r="B16" s="303" t="str">
        <f>'PR-RAS'!B6</f>
        <v>PRIHODI POSLOVANJA (šifre 61+62+63+64+65+66+67+68)</v>
      </c>
      <c r="C16" s="304"/>
      <c r="D16" s="304"/>
      <c r="E16" s="304"/>
      <c r="F16" s="305"/>
      <c r="G16" s="233" t="str">
        <f>'PR-RAS'!C6</f>
        <v>6</v>
      </c>
      <c r="H16" s="234">
        <f>'PR-RAS'!D6</f>
        <v>1066270.05</v>
      </c>
      <c r="I16" s="234">
        <f>'PR-RAS'!E6</f>
        <v>1869894.63</v>
      </c>
      <c r="J16" s="1"/>
      <c r="K16" s="1"/>
      <c r="L16" s="1"/>
      <c r="M16" s="1"/>
      <c r="N16" s="1"/>
      <c r="O16" s="1"/>
      <c r="P16" s="1"/>
      <c r="Q16" s="1"/>
      <c r="R16" s="1"/>
      <c r="S16" s="1"/>
      <c r="T16" s="1"/>
      <c r="U16" s="1"/>
      <c r="V16" s="1"/>
      <c r="W16" s="1"/>
      <c r="X16" s="1"/>
    </row>
    <row r="17" spans="1:24" ht="12.75" customHeight="1">
      <c r="A17" s="320"/>
      <c r="B17" s="306" t="str">
        <f>'PR-RAS'!B151</f>
        <v>RASHODI POSLOVANJA (šifre 31+32+34+35+36+37+38)</v>
      </c>
      <c r="C17" s="307"/>
      <c r="D17" s="307"/>
      <c r="E17" s="307"/>
      <c r="F17" s="308"/>
      <c r="G17" s="235" t="str">
        <f>'PR-RAS'!C151</f>
        <v>3</v>
      </c>
      <c r="H17" s="234">
        <f>'PR-RAS'!D151</f>
        <v>814327.74</v>
      </c>
      <c r="I17" s="234">
        <f>'PR-RAS'!E151</f>
        <v>978287.28</v>
      </c>
      <c r="J17" s="1"/>
      <c r="K17" s="1"/>
      <c r="L17" s="1"/>
      <c r="M17" s="1"/>
      <c r="N17" s="1"/>
      <c r="O17" s="1"/>
      <c r="P17" s="1"/>
      <c r="Q17" s="1"/>
      <c r="R17" s="1"/>
      <c r="S17" s="1"/>
      <c r="T17" s="1"/>
      <c r="U17" s="1"/>
      <c r="V17" s="1"/>
      <c r="W17" s="1"/>
      <c r="X17" s="1"/>
    </row>
    <row r="18" spans="1:24" ht="12.75" customHeight="1">
      <c r="A18" s="320"/>
      <c r="B18" s="306" t="str">
        <f>'PR-RAS'!B645</f>
        <v>Višak prihoda i primitaka raspoloživ u sljedećem razdoblju (šifre X005 + '9221-9222' - Y005 - '9222-9221')</v>
      </c>
      <c r="C18" s="307"/>
      <c r="D18" s="307"/>
      <c r="E18" s="307"/>
      <c r="F18" s="308"/>
      <c r="G18" s="235" t="str">
        <f>'PR-RAS'!C645</f>
        <v>X006</v>
      </c>
      <c r="H18" s="234">
        <f>'PR-RAS'!D645</f>
        <v>69927.450000000303</v>
      </c>
      <c r="I18" s="234">
        <f>'PR-RAS'!E645</f>
        <v>37331.839999999705</v>
      </c>
      <c r="J18" s="1"/>
      <c r="K18" s="1"/>
      <c r="L18" s="1"/>
      <c r="M18" s="1"/>
      <c r="N18" s="1"/>
      <c r="O18" s="1"/>
      <c r="P18" s="1"/>
      <c r="Q18" s="1"/>
      <c r="R18" s="1"/>
      <c r="S18" s="1"/>
      <c r="T18" s="1"/>
      <c r="U18" s="1"/>
      <c r="V18" s="1"/>
      <c r="W18" s="1"/>
      <c r="X18" s="1"/>
    </row>
    <row r="19" spans="1:24" ht="12.75" customHeight="1">
      <c r="A19" s="321"/>
      <c r="B19" s="312" t="str">
        <f>'PR-RAS'!B646</f>
        <v>Manjak prihoda i primitaka za pokriće u sljedećem razdoblju (šifre Y005 + '9222-9221' - X005 - '9221-9222' )</v>
      </c>
      <c r="C19" s="313"/>
      <c r="D19" s="313"/>
      <c r="E19" s="313"/>
      <c r="F19" s="314"/>
      <c r="G19" s="236" t="str">
        <f>'PR-RAS'!C646</f>
        <v>Y006</v>
      </c>
      <c r="H19" s="237">
        <f>'PR-RAS'!D646</f>
        <v>0</v>
      </c>
      <c r="I19" s="237">
        <f>'PR-RAS'!E646</f>
        <v>0</v>
      </c>
      <c r="J19" s="1"/>
      <c r="K19" s="1"/>
      <c r="L19" s="1"/>
      <c r="M19" s="1"/>
      <c r="N19" s="1"/>
      <c r="O19" s="1"/>
      <c r="P19" s="1"/>
      <c r="Q19" s="1"/>
      <c r="R19" s="1"/>
      <c r="S19" s="1"/>
      <c r="T19" s="1"/>
      <c r="U19" s="1"/>
      <c r="V19" s="1"/>
      <c r="W19" s="1"/>
      <c r="X19" s="1"/>
    </row>
    <row r="20" spans="1:24" ht="12.75" customHeight="1">
      <c r="A20" s="319" t="s">
        <v>32</v>
      </c>
      <c r="B20" s="303" t="str">
        <f>BILANCA!B7</f>
        <v>Nefinancijska imovina (šifre 01+02+03+04+05+06)</v>
      </c>
      <c r="C20" s="304"/>
      <c r="D20" s="304"/>
      <c r="E20" s="304"/>
      <c r="F20" s="305"/>
      <c r="G20" s="238" t="str">
        <f>BILANCA!C7</f>
        <v>B002</v>
      </c>
      <c r="H20" s="239">
        <f>BILANCA!D7</f>
        <v>4500185.0999999996</v>
      </c>
      <c r="I20" s="257">
        <f>BILANCA!E7</f>
        <v>5224921.9999999991</v>
      </c>
      <c r="J20" s="1"/>
      <c r="K20" s="1"/>
      <c r="L20" s="1"/>
      <c r="M20" s="1"/>
      <c r="N20" s="1"/>
      <c r="O20" s="1"/>
      <c r="P20" s="1"/>
      <c r="Q20" s="1"/>
      <c r="R20" s="1"/>
      <c r="S20" s="1"/>
      <c r="T20" s="1"/>
      <c r="U20" s="1"/>
      <c r="V20" s="1"/>
      <c r="W20" s="1"/>
      <c r="X20" s="1"/>
    </row>
    <row r="21" spans="1:24" ht="12.75" customHeight="1">
      <c r="A21" s="320"/>
      <c r="B21" s="306" t="str">
        <f>BILANCA!B68</f>
        <v>Financijska imovina (šifre 11+12+13+14+15+16+17+19)</v>
      </c>
      <c r="C21" s="307"/>
      <c r="D21" s="307"/>
      <c r="E21" s="307"/>
      <c r="F21" s="308"/>
      <c r="G21" s="240" t="str">
        <f>BILANCA!C68</f>
        <v>1</v>
      </c>
      <c r="H21" s="241">
        <f>BILANCA!D68</f>
        <v>463101.14</v>
      </c>
      <c r="I21" s="258">
        <f>BILANCA!E68</f>
        <v>606176.21</v>
      </c>
      <c r="J21" s="1"/>
      <c r="K21" s="1"/>
      <c r="L21" s="1"/>
      <c r="M21" s="1"/>
      <c r="N21" s="1"/>
      <c r="O21" s="1"/>
      <c r="P21" s="1"/>
      <c r="Q21" s="1"/>
      <c r="R21" s="1"/>
      <c r="S21" s="1"/>
      <c r="T21" s="1"/>
      <c r="U21" s="1"/>
      <c r="V21" s="1"/>
      <c r="W21" s="1"/>
      <c r="X21" s="1"/>
    </row>
    <row r="22" spans="1:24" ht="12.75" customHeight="1">
      <c r="A22" s="320"/>
      <c r="B22" s="306" t="str">
        <f>BILANCA!B176</f>
        <v>Obveze (šifre 23+24+25+26+29)</v>
      </c>
      <c r="C22" s="307"/>
      <c r="D22" s="307"/>
      <c r="E22" s="307"/>
      <c r="F22" s="308"/>
      <c r="G22" s="240" t="str">
        <f>BILANCA!C176</f>
        <v>2</v>
      </c>
      <c r="H22" s="241">
        <f>BILANCA!D176</f>
        <v>137785.79999999999</v>
      </c>
      <c r="I22" s="258">
        <f>BILANCA!E176</f>
        <v>153585.5</v>
      </c>
      <c r="J22" s="1"/>
      <c r="K22" s="1"/>
      <c r="L22" s="1"/>
      <c r="M22" s="1"/>
      <c r="N22" s="1"/>
      <c r="O22" s="1"/>
      <c r="P22" s="1"/>
      <c r="Q22" s="1"/>
      <c r="R22" s="1"/>
      <c r="S22" s="1"/>
      <c r="T22" s="1"/>
      <c r="U22" s="1"/>
      <c r="V22" s="1"/>
      <c r="W22" s="1"/>
      <c r="X22" s="1"/>
    </row>
    <row r="23" spans="1:24" ht="12.75" customHeight="1">
      <c r="A23" s="321"/>
      <c r="B23" s="312" t="str">
        <f>BILANCA!B237</f>
        <v>Vlastiti izvori (šifre 91 + 922 - 93 + 96 do 98)</v>
      </c>
      <c r="C23" s="313"/>
      <c r="D23" s="313"/>
      <c r="E23" s="313"/>
      <c r="F23" s="314"/>
      <c r="G23" s="242" t="str">
        <f>BILANCA!C237</f>
        <v>9</v>
      </c>
      <c r="H23" s="243">
        <f>BILANCA!D237</f>
        <v>4825500.4400000004</v>
      </c>
      <c r="I23" s="259">
        <f>BILANCA!E237</f>
        <v>5677512.71</v>
      </c>
      <c r="J23" s="1"/>
      <c r="K23" s="1"/>
      <c r="L23" s="1"/>
      <c r="M23" s="1"/>
      <c r="N23" s="1"/>
      <c r="O23" s="1"/>
      <c r="P23" s="1"/>
      <c r="Q23" s="1"/>
      <c r="R23" s="1"/>
      <c r="S23" s="1"/>
      <c r="T23" s="1"/>
      <c r="U23" s="1"/>
      <c r="V23" s="1"/>
      <c r="W23" s="1"/>
      <c r="X23" s="1"/>
    </row>
    <row r="24" spans="1:24" ht="12.75" customHeight="1">
      <c r="A24" s="319" t="s">
        <v>45</v>
      </c>
      <c r="B24" s="303" t="str">
        <f>'RAS-funkcijski'!B5</f>
        <v>Opće javne usluge (šifre 011+012+013+014 do 018)</v>
      </c>
      <c r="C24" s="304"/>
      <c r="D24" s="304"/>
      <c r="E24" s="304"/>
      <c r="F24" s="305"/>
      <c r="G24" s="238" t="str">
        <f>'RAS-funkcijski'!C5</f>
        <v>01</v>
      </c>
      <c r="H24" s="239">
        <f>'RAS-funkcijski'!D5</f>
        <v>294765.12</v>
      </c>
      <c r="I24" s="257">
        <f>'RAS-funkcijski'!E5</f>
        <v>422617.95999999996</v>
      </c>
      <c r="J24" s="1"/>
      <c r="K24" s="1"/>
      <c r="L24" s="1"/>
      <c r="M24" s="1"/>
      <c r="N24" s="1"/>
      <c r="O24" s="1"/>
      <c r="P24" s="1"/>
      <c r="Q24" s="1"/>
      <c r="R24" s="1"/>
      <c r="S24" s="1"/>
      <c r="T24" s="1"/>
      <c r="U24" s="1"/>
      <c r="V24" s="1"/>
      <c r="W24" s="1"/>
      <c r="X24" s="1"/>
    </row>
    <row r="25" spans="1:24" ht="12.75" customHeight="1">
      <c r="A25" s="320"/>
      <c r="B25" s="306" t="str">
        <f>'RAS-funkcijski'!B35</f>
        <v>Ekonomski poslovi (šifre 041+042+043+044+045+046+047+048+049)</v>
      </c>
      <c r="C25" s="307"/>
      <c r="D25" s="307"/>
      <c r="E25" s="307"/>
      <c r="F25" s="308"/>
      <c r="G25" s="240" t="str">
        <f>'RAS-funkcijski'!C35</f>
        <v>04</v>
      </c>
      <c r="H25" s="241">
        <f>'RAS-funkcijski'!D35</f>
        <v>332324.26</v>
      </c>
      <c r="I25" s="258">
        <f>'RAS-funkcijski'!E35</f>
        <v>282255.25</v>
      </c>
      <c r="J25" s="1"/>
      <c r="K25" s="1"/>
      <c r="L25" s="1"/>
      <c r="M25" s="1"/>
      <c r="N25" s="1"/>
      <c r="O25" s="1"/>
      <c r="P25" s="1"/>
      <c r="Q25" s="1"/>
      <c r="R25" s="1"/>
      <c r="S25" s="1"/>
      <c r="T25" s="1"/>
      <c r="U25" s="1"/>
      <c r="V25" s="1"/>
      <c r="W25" s="1"/>
      <c r="X25" s="1"/>
    </row>
    <row r="26" spans="1:24" ht="12.75" customHeight="1">
      <c r="A26" s="320"/>
      <c r="B26" s="306" t="str">
        <f>'RAS-funkcijski'!B88</f>
        <v>Rashodi vezani za stanovanje i kom. pogodnosti koji nisu drugdje svrstani</v>
      </c>
      <c r="C26" s="307"/>
      <c r="D26" s="307"/>
      <c r="E26" s="307"/>
      <c r="F26" s="308"/>
      <c r="G26" s="240" t="str">
        <f>'RAS-funkcijski'!C88</f>
        <v>066</v>
      </c>
      <c r="H26" s="241">
        <f>'RAS-funkcijski'!D88</f>
        <v>5512.24</v>
      </c>
      <c r="I26" s="258">
        <f>'RAS-funkcijski'!E88</f>
        <v>9969.36</v>
      </c>
      <c r="J26" s="1"/>
      <c r="K26" s="1"/>
      <c r="L26" s="1"/>
      <c r="M26" s="1"/>
      <c r="N26" s="1"/>
      <c r="O26" s="1"/>
      <c r="P26" s="1"/>
      <c r="Q26" s="1"/>
      <c r="R26" s="1"/>
      <c r="S26" s="1"/>
      <c r="T26" s="1"/>
      <c r="U26" s="1"/>
      <c r="V26" s="1"/>
      <c r="W26" s="1"/>
      <c r="X26" s="1"/>
    </row>
    <row r="27" spans="1:24" ht="12.75" customHeight="1">
      <c r="A27" s="320"/>
      <c r="B27" s="306" t="str">
        <f>'RAS-funkcijski'!B114</f>
        <v>Obrazovanje (šifre 091+092+093+094+095+096+097+098)</v>
      </c>
      <c r="C27" s="307"/>
      <c r="D27" s="307"/>
      <c r="E27" s="307"/>
      <c r="F27" s="308"/>
      <c r="G27" s="240" t="str">
        <f>'RAS-funkcijski'!C114</f>
        <v>09</v>
      </c>
      <c r="H27" s="241">
        <f>'RAS-funkcijski'!D114</f>
        <v>100731.74</v>
      </c>
      <c r="I27" s="258">
        <f>'RAS-funkcijski'!E114</f>
        <v>409932.46</v>
      </c>
      <c r="J27" s="1"/>
      <c r="K27" s="1"/>
      <c r="L27" s="1"/>
      <c r="M27" s="1"/>
      <c r="N27" s="1"/>
      <c r="O27" s="1"/>
      <c r="P27" s="1"/>
      <c r="Q27" s="1"/>
      <c r="R27" s="1"/>
      <c r="S27" s="1"/>
      <c r="T27" s="1"/>
      <c r="U27" s="1"/>
      <c r="V27" s="1"/>
      <c r="W27" s="1"/>
      <c r="X27" s="1"/>
    </row>
    <row r="28" spans="1:24" ht="12.75" customHeight="1">
      <c r="A28" s="321"/>
      <c r="B28" s="312" t="str">
        <f>'RAS-funkcijski'!B141</f>
        <v>Kontrolni zbroj (šifre 01+02+03+04+05+06+07+08+09+10)</v>
      </c>
      <c r="C28" s="313"/>
      <c r="D28" s="313"/>
      <c r="E28" s="313"/>
      <c r="F28" s="314"/>
      <c r="G28" s="242" t="str">
        <f>'RAS-funkcijski'!C141</f>
        <v>R1</v>
      </c>
      <c r="H28" s="244">
        <f>'RAS-funkcijski'!D141</f>
        <v>1198982.1299999999</v>
      </c>
      <c r="I28" s="260">
        <f>'RAS-funkcijski'!E141</f>
        <v>1936814.9899999998</v>
      </c>
      <c r="J28" s="1"/>
      <c r="K28" s="1"/>
      <c r="L28" s="1"/>
      <c r="M28" s="1"/>
      <c r="N28" s="1"/>
      <c r="O28" s="1"/>
      <c r="P28" s="1"/>
      <c r="Q28" s="1"/>
      <c r="R28" s="1"/>
      <c r="S28" s="1"/>
      <c r="T28" s="1"/>
      <c r="U28" s="1"/>
      <c r="V28" s="1"/>
      <c r="W28" s="1"/>
      <c r="X28" s="1"/>
    </row>
    <row r="29" spans="1:24" ht="12.75" customHeight="1">
      <c r="A29" s="319" t="s">
        <v>36</v>
      </c>
      <c r="B29" s="315" t="str">
        <f>'P-VRIO'!B5</f>
        <v>Promjene u vrijednosti i obujmu imovine (šifre 91511+91512)</v>
      </c>
      <c r="C29" s="304"/>
      <c r="D29" s="304"/>
      <c r="E29" s="304"/>
      <c r="F29" s="305"/>
      <c r="G29" s="238" t="str">
        <f>'P-VRIO'!C5</f>
        <v>9151</v>
      </c>
      <c r="H29" s="239">
        <f>'P-VRIO'!D5</f>
        <v>0</v>
      </c>
      <c r="I29" s="257">
        <f>'P-VRIO'!E5</f>
        <v>6466.59</v>
      </c>
      <c r="J29" s="1"/>
      <c r="K29" s="1"/>
      <c r="L29" s="1"/>
      <c r="M29" s="1"/>
      <c r="N29" s="1"/>
      <c r="O29" s="1"/>
      <c r="P29" s="1"/>
      <c r="Q29" s="1"/>
      <c r="R29" s="1"/>
      <c r="S29" s="1"/>
      <c r="T29" s="1"/>
      <c r="U29" s="1"/>
      <c r="V29" s="1"/>
      <c r="W29" s="1"/>
      <c r="X29" s="1"/>
    </row>
    <row r="30" spans="1:24" ht="12.75" customHeight="1">
      <c r="A30" s="320"/>
      <c r="B30" s="316" t="str">
        <f>'P-VRIO'!B22</f>
        <v>Promjene u obujmu imovine (šifre P016+P023)</v>
      </c>
      <c r="C30" s="307"/>
      <c r="D30" s="307"/>
      <c r="E30" s="307"/>
      <c r="F30" s="308"/>
      <c r="G30" s="240" t="str">
        <f>'P-VRIO'!C22</f>
        <v>91512</v>
      </c>
      <c r="H30" s="241">
        <f>'P-VRIO'!D22</f>
        <v>0</v>
      </c>
      <c r="I30" s="258">
        <f>'P-VRIO'!E22</f>
        <v>0</v>
      </c>
      <c r="J30" s="1"/>
      <c r="K30" s="1"/>
      <c r="L30" s="1"/>
      <c r="M30" s="1"/>
      <c r="N30" s="1"/>
      <c r="O30" s="1"/>
      <c r="P30" s="1"/>
      <c r="Q30" s="1"/>
      <c r="R30" s="1"/>
      <c r="S30" s="1"/>
      <c r="T30" s="1"/>
      <c r="U30" s="1"/>
      <c r="V30" s="1"/>
      <c r="W30" s="1"/>
      <c r="X30" s="1"/>
    </row>
    <row r="31" spans="1:24" ht="12.75" customHeight="1">
      <c r="A31" s="320"/>
      <c r="B31" s="316" t="str">
        <f>'P-VRIO'!B38</f>
        <v>Promjene u vrijednosti (revalorizacija) i obujmu obveza (šifre 91521+91522)</v>
      </c>
      <c r="C31" s="307"/>
      <c r="D31" s="307"/>
      <c r="E31" s="307"/>
      <c r="F31" s="308"/>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321"/>
      <c r="B32" s="317" t="str">
        <f>'P-VRIO'!B44</f>
        <v>Promjene u obujmu obveza (šifre P035 do P038)</v>
      </c>
      <c r="C32" s="313"/>
      <c r="D32" s="313"/>
      <c r="E32" s="313"/>
      <c r="F32" s="314"/>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319" t="s">
        <v>37</v>
      </c>
      <c r="B33" s="303" t="str">
        <f>OBVEZE!B5</f>
        <v>Stanje obveza 1. siječnja (=stanju obveza iz Izvještaja o obvezama na 31. prosinca prethodne godine)</v>
      </c>
      <c r="C33" s="304"/>
      <c r="D33" s="304"/>
      <c r="E33" s="304"/>
      <c r="F33" s="305"/>
      <c r="G33" s="238" t="str">
        <f>OBVEZE!C5</f>
        <v>V001</v>
      </c>
      <c r="H33" s="245" t="s">
        <v>46</v>
      </c>
      <c r="I33" s="261">
        <f>OBVEZE!D5</f>
        <v>137785.79999999999</v>
      </c>
      <c r="J33" s="1"/>
      <c r="K33" s="1"/>
      <c r="L33" s="1"/>
      <c r="M33" s="1"/>
      <c r="N33" s="1"/>
      <c r="O33" s="1"/>
      <c r="P33" s="1"/>
      <c r="Q33" s="1"/>
      <c r="R33" s="1"/>
      <c r="S33" s="1"/>
      <c r="T33" s="1"/>
      <c r="U33" s="1"/>
      <c r="V33" s="1"/>
      <c r="W33" s="1"/>
      <c r="X33" s="1"/>
    </row>
    <row r="34" spans="1:24" ht="12.75" customHeight="1">
      <c r="A34" s="320"/>
      <c r="B34" s="306" t="str">
        <f>OBVEZE!B42</f>
        <v>Stanje obveza na kraju izvještajnog razdoblja (šifre V001+V002-V004) i (šifre V007+V009)</v>
      </c>
      <c r="C34" s="307"/>
      <c r="D34" s="307"/>
      <c r="E34" s="307"/>
      <c r="F34" s="308"/>
      <c r="G34" s="240" t="str">
        <f>OBVEZE!C42</f>
        <v>V006</v>
      </c>
      <c r="H34" s="241" t="s">
        <v>46</v>
      </c>
      <c r="I34" s="258">
        <f>OBVEZE!D42</f>
        <v>153585.5</v>
      </c>
      <c r="J34" s="1"/>
      <c r="K34" s="1"/>
      <c r="L34" s="1"/>
      <c r="M34" s="1"/>
      <c r="N34" s="1"/>
      <c r="O34" s="1"/>
      <c r="P34" s="1"/>
      <c r="Q34" s="1"/>
      <c r="R34" s="1"/>
      <c r="S34" s="1"/>
      <c r="T34" s="1"/>
      <c r="U34" s="1"/>
      <c r="V34" s="1"/>
      <c r="W34" s="1"/>
      <c r="X34" s="1"/>
    </row>
    <row r="35" spans="1:24" ht="12.75" customHeight="1">
      <c r="A35" s="320"/>
      <c r="B35" s="306" t="str">
        <f>OBVEZE!B43</f>
        <v>Stanje dospjelih obveza na kraju izvještajnog razdoblja (šifre V008+D23+D24 + 'D dio 25,26')</v>
      </c>
      <c r="C35" s="307"/>
      <c r="D35" s="307"/>
      <c r="E35" s="307"/>
      <c r="F35" s="308"/>
      <c r="G35" s="240" t="str">
        <f>OBVEZE!C43</f>
        <v>V007</v>
      </c>
      <c r="H35" s="241" t="s">
        <v>46</v>
      </c>
      <c r="I35" s="258">
        <f>OBVEZE!D43</f>
        <v>398.28000000000003</v>
      </c>
      <c r="J35" s="1"/>
      <c r="K35" s="1"/>
      <c r="L35" s="1"/>
      <c r="M35" s="1"/>
      <c r="N35" s="1"/>
      <c r="O35" s="1"/>
      <c r="P35" s="1"/>
      <c r="Q35" s="1"/>
      <c r="R35" s="1"/>
      <c r="S35" s="1"/>
      <c r="T35" s="1"/>
      <c r="U35" s="1"/>
      <c r="V35" s="1"/>
      <c r="W35" s="1"/>
      <c r="X35" s="1"/>
    </row>
    <row r="36" spans="1:24" ht="12.75" customHeight="1">
      <c r="A36" s="321"/>
      <c r="B36" s="312" t="str">
        <f>OBVEZE!B101</f>
        <v>Stanje nedospjelih obveza na kraju izvještajnog razdoblja (šifre V010 + ND23 + ND24 + 'ND dio 25,26')</v>
      </c>
      <c r="C36" s="313"/>
      <c r="D36" s="313"/>
      <c r="E36" s="313"/>
      <c r="F36" s="314"/>
      <c r="G36" s="242" t="str">
        <f>OBVEZE!C101</f>
        <v>V009</v>
      </c>
      <c r="H36" s="244" t="s">
        <v>46</v>
      </c>
      <c r="I36" s="260">
        <f>OBVEZE!D101</f>
        <v>153187.22</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18" t="s">
        <v>47</v>
      </c>
      <c r="I39" s="318"/>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31" workbookViewId="0">
      <selection activeCell="E635" sqref="E635"/>
    </sheetView>
  </sheetViews>
  <sheetFormatPr defaultColWidth="14.42578125" defaultRowHeight="15" customHeight="1"/>
  <cols>
    <col min="1" max="1" width="13.28515625" style="113" customWidth="1"/>
    <col min="2" max="2" width="60.7109375" style="179" customWidth="1"/>
    <col min="3" max="3" width="12.7109375" style="113" customWidth="1"/>
    <col min="4" max="5" width="14.7109375" style="115" customWidth="1"/>
    <col min="6" max="6" width="8.7109375" style="115" customWidth="1"/>
    <col min="7" max="7" width="14.42578125" style="44" customWidth="1"/>
    <col min="8" max="16384" width="14.42578125" style="44"/>
  </cols>
  <sheetData>
    <row r="1" spans="1:25" ht="15" customHeight="1">
      <c r="A1" s="49" t="s">
        <v>48</v>
      </c>
      <c r="B1" s="50" t="s">
        <v>49</v>
      </c>
      <c r="C1" s="49" t="s">
        <v>34</v>
      </c>
      <c r="D1" s="51" t="s">
        <v>35</v>
      </c>
      <c r="E1" s="52" t="s">
        <v>50</v>
      </c>
      <c r="F1" s="53" t="s">
        <v>39</v>
      </c>
    </row>
    <row r="2" spans="1:25" s="89" customFormat="1" ht="50.1" customHeight="1">
      <c r="A2" s="326" t="s">
        <v>51</v>
      </c>
      <c r="B2" s="327"/>
      <c r="C2" s="327"/>
      <c r="D2" s="327"/>
      <c r="E2" s="327"/>
      <c r="F2" s="327"/>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8" t="s">
        <v>57</v>
      </c>
      <c r="B5" s="329"/>
      <c r="C5" s="159"/>
      <c r="D5" s="160"/>
      <c r="E5" s="160"/>
      <c r="F5" s="161"/>
    </row>
    <row r="6" spans="1:25" ht="12.75" customHeight="1">
      <c r="A6" s="187">
        <v>6</v>
      </c>
      <c r="B6" s="76" t="s">
        <v>58</v>
      </c>
      <c r="C6" s="188" t="s">
        <v>59</v>
      </c>
      <c r="D6" s="189">
        <f>D7+D44+D50+D82+D106+D124+D133+D139</f>
        <v>1066270.05</v>
      </c>
      <c r="E6" s="189">
        <f>E7+E44+E50+E82+E106+E124+E133+E139</f>
        <v>1869894.63</v>
      </c>
      <c r="F6" s="190">
        <f t="shared" ref="F6:F131" si="0">IF(D6&lt;&gt;0,IF(E6/D6&gt;=100,"&gt;&gt;100",E6/D6*100),"-")</f>
        <v>175.367828253265</v>
      </c>
    </row>
    <row r="7" spans="1:25" ht="12.75" customHeight="1">
      <c r="A7" s="187">
        <v>61</v>
      </c>
      <c r="B7" s="76" t="s">
        <v>60</v>
      </c>
      <c r="C7" s="188" t="s">
        <v>61</v>
      </c>
      <c r="D7" s="189">
        <f t="shared" ref="D7:E7" si="1">D8+D17+D23+D29+D37+D40</f>
        <v>226012.5</v>
      </c>
      <c r="E7" s="189">
        <f t="shared" si="1"/>
        <v>296512.59999999998</v>
      </c>
      <c r="F7" s="190">
        <f t="shared" si="0"/>
        <v>131.193009236215</v>
      </c>
    </row>
    <row r="8" spans="1:25" ht="12.75" customHeight="1">
      <c r="A8" s="187">
        <v>611</v>
      </c>
      <c r="B8" s="76" t="s">
        <v>62</v>
      </c>
      <c r="C8" s="188" t="s">
        <v>63</v>
      </c>
      <c r="D8" s="189">
        <f t="shared" ref="D8:E8" si="2">SUM(D9:D14)-D15-D16</f>
        <v>191618.18</v>
      </c>
      <c r="E8" s="189">
        <f t="shared" si="2"/>
        <v>269284.71999999997</v>
      </c>
      <c r="F8" s="190">
        <f t="shared" si="0"/>
        <v>140.531926563544</v>
      </c>
    </row>
    <row r="9" spans="1:25" ht="12.75" customHeight="1">
      <c r="A9" s="187">
        <v>6111</v>
      </c>
      <c r="B9" s="76" t="s">
        <v>64</v>
      </c>
      <c r="C9" s="188" t="s">
        <v>65</v>
      </c>
      <c r="D9" s="191">
        <v>191618.18</v>
      </c>
      <c r="E9" s="191">
        <v>269284.71999999997</v>
      </c>
      <c r="F9" s="190">
        <f t="shared" si="0"/>
        <v>140.531926563544</v>
      </c>
    </row>
    <row r="10" spans="1:25" ht="12.75" customHeight="1">
      <c r="A10" s="187">
        <v>6112</v>
      </c>
      <c r="B10" s="76" t="s">
        <v>66</v>
      </c>
      <c r="C10" s="188" t="s">
        <v>67</v>
      </c>
      <c r="D10" s="191">
        <v>0</v>
      </c>
      <c r="E10" s="191"/>
      <c r="F10" s="190" t="str">
        <f t="shared" si="0"/>
        <v>-</v>
      </c>
    </row>
    <row r="11" spans="1:25" ht="12.75" customHeight="1">
      <c r="A11" s="187">
        <v>6113</v>
      </c>
      <c r="B11" s="76" t="s">
        <v>68</v>
      </c>
      <c r="C11" s="188" t="s">
        <v>69</v>
      </c>
      <c r="D11" s="191">
        <v>0</v>
      </c>
      <c r="E11" s="191"/>
      <c r="F11" s="190" t="str">
        <f t="shared" si="0"/>
        <v>-</v>
      </c>
    </row>
    <row r="12" spans="1:25" ht="12.75" customHeight="1">
      <c r="A12" s="187">
        <v>6114</v>
      </c>
      <c r="B12" s="76" t="s">
        <v>70</v>
      </c>
      <c r="C12" s="188" t="s">
        <v>71</v>
      </c>
      <c r="D12" s="191">
        <v>0</v>
      </c>
      <c r="E12" s="191"/>
      <c r="F12" s="190" t="str">
        <f t="shared" si="0"/>
        <v>-</v>
      </c>
    </row>
    <row r="13" spans="1:25" ht="12.75" customHeight="1">
      <c r="A13" s="187">
        <v>6115</v>
      </c>
      <c r="B13" s="76" t="s">
        <v>72</v>
      </c>
      <c r="C13" s="188" t="s">
        <v>73</v>
      </c>
      <c r="D13" s="191">
        <v>0</v>
      </c>
      <c r="E13" s="191"/>
      <c r="F13" s="190" t="str">
        <f t="shared" si="0"/>
        <v>-</v>
      </c>
    </row>
    <row r="14" spans="1:25" ht="12.75" customHeight="1">
      <c r="A14" s="187">
        <v>6116</v>
      </c>
      <c r="B14" s="76" t="s">
        <v>74</v>
      </c>
      <c r="C14" s="188" t="s">
        <v>75</v>
      </c>
      <c r="D14" s="191">
        <v>0</v>
      </c>
      <c r="E14" s="191"/>
      <c r="F14" s="190" t="str">
        <f t="shared" si="0"/>
        <v>-</v>
      </c>
    </row>
    <row r="15" spans="1:25" ht="12.75" customHeight="1">
      <c r="A15" s="187">
        <v>6117</v>
      </c>
      <c r="B15" s="76" t="s">
        <v>76</v>
      </c>
      <c r="C15" s="188" t="s">
        <v>77</v>
      </c>
      <c r="D15" s="191">
        <v>0</v>
      </c>
      <c r="E15" s="191"/>
      <c r="F15" s="190" t="str">
        <f t="shared" si="0"/>
        <v>-</v>
      </c>
    </row>
    <row r="16" spans="1:25" ht="12.75" customHeight="1">
      <c r="A16" s="187">
        <v>6119</v>
      </c>
      <c r="B16" s="76" t="s">
        <v>78</v>
      </c>
      <c r="C16" s="188" t="s">
        <v>79</v>
      </c>
      <c r="D16" s="191">
        <v>0</v>
      </c>
      <c r="E16" s="191"/>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c r="F18" s="190" t="str">
        <f t="shared" si="0"/>
        <v>-</v>
      </c>
    </row>
    <row r="19" spans="1:6" ht="12.75" customHeight="1">
      <c r="A19" s="187">
        <v>6122</v>
      </c>
      <c r="B19" s="76" t="s">
        <v>84</v>
      </c>
      <c r="C19" s="188" t="s">
        <v>85</v>
      </c>
      <c r="D19" s="191">
        <v>0</v>
      </c>
      <c r="E19" s="191"/>
      <c r="F19" s="190" t="str">
        <f t="shared" si="0"/>
        <v>-</v>
      </c>
    </row>
    <row r="20" spans="1:6" ht="12.75" customHeight="1">
      <c r="A20" s="187">
        <v>6123</v>
      </c>
      <c r="B20" s="122" t="s">
        <v>86</v>
      </c>
      <c r="C20" s="188" t="s">
        <v>87</v>
      </c>
      <c r="D20" s="191">
        <v>0</v>
      </c>
      <c r="E20" s="191"/>
      <c r="F20" s="190" t="str">
        <f t="shared" si="0"/>
        <v>-</v>
      </c>
    </row>
    <row r="21" spans="1:6" ht="12.75" customHeight="1">
      <c r="A21" s="187">
        <v>6124</v>
      </c>
      <c r="B21" s="76" t="s">
        <v>88</v>
      </c>
      <c r="C21" s="188" t="s">
        <v>89</v>
      </c>
      <c r="D21" s="191">
        <v>0</v>
      </c>
      <c r="E21" s="191"/>
      <c r="F21" s="190" t="str">
        <f t="shared" si="0"/>
        <v>-</v>
      </c>
    </row>
    <row r="22" spans="1:6" ht="12.75" customHeight="1">
      <c r="A22" s="187">
        <v>6125</v>
      </c>
      <c r="B22" s="76" t="s">
        <v>90</v>
      </c>
      <c r="C22" s="188" t="s">
        <v>91</v>
      </c>
      <c r="D22" s="191">
        <v>0</v>
      </c>
      <c r="E22" s="191"/>
      <c r="F22" s="190" t="str">
        <f t="shared" si="0"/>
        <v>-</v>
      </c>
    </row>
    <row r="23" spans="1:6" ht="12.75" customHeight="1">
      <c r="A23" s="187">
        <v>613</v>
      </c>
      <c r="B23" s="76" t="s">
        <v>92</v>
      </c>
      <c r="C23" s="188" t="s">
        <v>93</v>
      </c>
      <c r="D23" s="189">
        <f t="shared" ref="D23:E23" si="4">SUM(D24:D28)</f>
        <v>33976.89</v>
      </c>
      <c r="E23" s="189">
        <f t="shared" si="4"/>
        <v>26643.79</v>
      </c>
      <c r="F23" s="190">
        <f t="shared" si="0"/>
        <v>78.417388995873395</v>
      </c>
    </row>
    <row r="24" spans="1:6" ht="12.75" customHeight="1">
      <c r="A24" s="187">
        <v>6131</v>
      </c>
      <c r="B24" s="76" t="s">
        <v>94</v>
      </c>
      <c r="C24" s="188" t="s">
        <v>95</v>
      </c>
      <c r="D24" s="191">
        <v>0</v>
      </c>
      <c r="E24" s="191">
        <v>169.6</v>
      </c>
      <c r="F24" s="190" t="str">
        <f t="shared" si="0"/>
        <v>-</v>
      </c>
    </row>
    <row r="25" spans="1:6" ht="12.75" customHeight="1">
      <c r="A25" s="187">
        <v>6132</v>
      </c>
      <c r="B25" s="76" t="s">
        <v>96</v>
      </c>
      <c r="C25" s="188" t="s">
        <v>97</v>
      </c>
      <c r="D25" s="191">
        <v>0</v>
      </c>
      <c r="E25" s="191"/>
      <c r="F25" s="190" t="str">
        <f t="shared" si="0"/>
        <v>-</v>
      </c>
    </row>
    <row r="26" spans="1:6" ht="12.75" customHeight="1">
      <c r="A26" s="187">
        <v>6133</v>
      </c>
      <c r="B26" s="76" t="s">
        <v>98</v>
      </c>
      <c r="C26" s="188" t="s">
        <v>99</v>
      </c>
      <c r="D26" s="191">
        <v>0</v>
      </c>
      <c r="E26" s="191"/>
      <c r="F26" s="190" t="str">
        <f t="shared" si="0"/>
        <v>-</v>
      </c>
    </row>
    <row r="27" spans="1:6" ht="12.75" customHeight="1">
      <c r="A27" s="187">
        <v>6134</v>
      </c>
      <c r="B27" s="76" t="s">
        <v>100</v>
      </c>
      <c r="C27" s="188" t="s">
        <v>101</v>
      </c>
      <c r="D27" s="191">
        <v>33976.89</v>
      </c>
      <c r="E27" s="191">
        <v>26474.19</v>
      </c>
      <c r="F27" s="190">
        <f t="shared" si="0"/>
        <v>77.918226182561099</v>
      </c>
    </row>
    <row r="28" spans="1:6" ht="12.75" customHeight="1">
      <c r="A28" s="187">
        <v>6135</v>
      </c>
      <c r="B28" s="76" t="s">
        <v>102</v>
      </c>
      <c r="C28" s="188" t="s">
        <v>103</v>
      </c>
      <c r="D28" s="191">
        <v>0</v>
      </c>
      <c r="E28" s="191"/>
      <c r="F28" s="190" t="str">
        <f t="shared" si="0"/>
        <v>-</v>
      </c>
    </row>
    <row r="29" spans="1:6" ht="12.75" customHeight="1">
      <c r="A29" s="187">
        <v>614</v>
      </c>
      <c r="B29" s="76" t="s">
        <v>104</v>
      </c>
      <c r="C29" s="188" t="s">
        <v>105</v>
      </c>
      <c r="D29" s="189">
        <f t="shared" ref="D29:E29" si="5">SUM(D30:D36)</f>
        <v>417.43</v>
      </c>
      <c r="E29" s="189">
        <f t="shared" si="5"/>
        <v>584.09</v>
      </c>
      <c r="F29" s="190">
        <f t="shared" si="0"/>
        <v>139.92525692930599</v>
      </c>
    </row>
    <row r="30" spans="1:6" ht="12.75" customHeight="1">
      <c r="A30" s="187">
        <v>6141</v>
      </c>
      <c r="B30" s="76" t="s">
        <v>106</v>
      </c>
      <c r="C30" s="188" t="s">
        <v>107</v>
      </c>
      <c r="D30" s="191">
        <v>0</v>
      </c>
      <c r="E30" s="191"/>
      <c r="F30" s="190" t="str">
        <f t="shared" si="0"/>
        <v>-</v>
      </c>
    </row>
    <row r="31" spans="1:6" ht="12.75" customHeight="1">
      <c r="A31" s="187">
        <v>6142</v>
      </c>
      <c r="B31" s="76" t="s">
        <v>108</v>
      </c>
      <c r="C31" s="188" t="s">
        <v>109</v>
      </c>
      <c r="D31" s="191">
        <v>417.43</v>
      </c>
      <c r="E31" s="191">
        <v>584.09</v>
      </c>
      <c r="F31" s="190">
        <f t="shared" si="0"/>
        <v>139.92525692930599</v>
      </c>
    </row>
    <row r="32" spans="1:6" ht="12.75" customHeight="1">
      <c r="A32" s="187">
        <v>6143</v>
      </c>
      <c r="B32" s="76" t="s">
        <v>110</v>
      </c>
      <c r="C32" s="188" t="s">
        <v>111</v>
      </c>
      <c r="D32" s="191">
        <v>0</v>
      </c>
      <c r="E32" s="191"/>
      <c r="F32" s="190" t="str">
        <f t="shared" si="0"/>
        <v>-</v>
      </c>
    </row>
    <row r="33" spans="1:6" ht="12.75" customHeight="1">
      <c r="A33" s="187">
        <v>6145</v>
      </c>
      <c r="B33" s="76" t="s">
        <v>112</v>
      </c>
      <c r="C33" s="188" t="s">
        <v>113</v>
      </c>
      <c r="D33" s="191">
        <v>0</v>
      </c>
      <c r="E33" s="191"/>
      <c r="F33" s="190" t="str">
        <f t="shared" si="0"/>
        <v>-</v>
      </c>
    </row>
    <row r="34" spans="1:6" ht="12.75" customHeight="1">
      <c r="A34" s="187">
        <v>6146</v>
      </c>
      <c r="B34" s="76" t="s">
        <v>114</v>
      </c>
      <c r="C34" s="188" t="s">
        <v>115</v>
      </c>
      <c r="D34" s="191">
        <v>0</v>
      </c>
      <c r="E34" s="191"/>
      <c r="F34" s="190" t="str">
        <f t="shared" si="0"/>
        <v>-</v>
      </c>
    </row>
    <row r="35" spans="1:6" ht="12.75" customHeight="1">
      <c r="A35" s="187">
        <v>6147</v>
      </c>
      <c r="B35" s="76" t="s">
        <v>116</v>
      </c>
      <c r="C35" s="188" t="s">
        <v>117</v>
      </c>
      <c r="D35" s="191">
        <v>0</v>
      </c>
      <c r="E35" s="191"/>
      <c r="F35" s="190" t="str">
        <f t="shared" si="0"/>
        <v>-</v>
      </c>
    </row>
    <row r="36" spans="1:6" ht="12.75" customHeight="1">
      <c r="A36" s="187">
        <v>6148</v>
      </c>
      <c r="B36" s="76" t="s">
        <v>118</v>
      </c>
      <c r="C36" s="188" t="s">
        <v>119</v>
      </c>
      <c r="D36" s="191">
        <v>0</v>
      </c>
      <c r="E36" s="191"/>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c r="F38" s="190" t="str">
        <f t="shared" si="0"/>
        <v>-</v>
      </c>
    </row>
    <row r="39" spans="1:6" ht="12.75" customHeight="1">
      <c r="A39" s="187">
        <v>6152</v>
      </c>
      <c r="B39" s="76" t="s">
        <v>124</v>
      </c>
      <c r="C39" s="188" t="s">
        <v>125</v>
      </c>
      <c r="D39" s="191">
        <v>0</v>
      </c>
      <c r="E39" s="191"/>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c r="F41" s="190" t="str">
        <f t="shared" si="0"/>
        <v>-</v>
      </c>
    </row>
    <row r="42" spans="1:6" ht="12.75" customHeight="1">
      <c r="A42" s="187">
        <v>6162</v>
      </c>
      <c r="B42" s="76" t="s">
        <v>130</v>
      </c>
      <c r="C42" s="188" t="s">
        <v>131</v>
      </c>
      <c r="D42" s="191">
        <v>0</v>
      </c>
      <c r="E42" s="191"/>
      <c r="F42" s="190" t="str">
        <f t="shared" si="0"/>
        <v>-</v>
      </c>
    </row>
    <row r="43" spans="1:6" ht="12.75" customHeight="1">
      <c r="A43" s="187">
        <v>6163</v>
      </c>
      <c r="B43" s="76" t="s">
        <v>132</v>
      </c>
      <c r="C43" s="188" t="s">
        <v>133</v>
      </c>
      <c r="D43" s="191">
        <v>0</v>
      </c>
      <c r="E43" s="191"/>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c r="F46" s="190" t="str">
        <f t="shared" si="0"/>
        <v>-</v>
      </c>
    </row>
    <row r="47" spans="1:6" ht="12.75" customHeight="1">
      <c r="A47" s="187">
        <v>6212</v>
      </c>
      <c r="B47" s="76" t="s">
        <v>140</v>
      </c>
      <c r="C47" s="188" t="s">
        <v>141</v>
      </c>
      <c r="D47" s="191">
        <v>0</v>
      </c>
      <c r="E47" s="191"/>
      <c r="F47" s="190" t="str">
        <f t="shared" si="0"/>
        <v>-</v>
      </c>
    </row>
    <row r="48" spans="1:6" ht="12.75" customHeight="1">
      <c r="A48" s="187">
        <v>622</v>
      </c>
      <c r="B48" s="76" t="s">
        <v>142</v>
      </c>
      <c r="C48" s="188" t="s">
        <v>143</v>
      </c>
      <c r="D48" s="191">
        <v>0</v>
      </c>
      <c r="E48" s="191"/>
      <c r="F48" s="190" t="str">
        <f t="shared" si="0"/>
        <v>-</v>
      </c>
    </row>
    <row r="49" spans="1:6" ht="12.75" customHeight="1">
      <c r="A49" s="187">
        <v>623</v>
      </c>
      <c r="B49" s="76" t="s">
        <v>144</v>
      </c>
      <c r="C49" s="188" t="s">
        <v>145</v>
      </c>
      <c r="D49" s="191">
        <v>0</v>
      </c>
      <c r="E49" s="191"/>
      <c r="F49" s="190" t="str">
        <f t="shared" si="0"/>
        <v>-</v>
      </c>
    </row>
    <row r="50" spans="1:6" ht="24">
      <c r="A50" s="187">
        <v>63</v>
      </c>
      <c r="B50" s="151" t="s">
        <v>146</v>
      </c>
      <c r="C50" s="188" t="s">
        <v>147</v>
      </c>
      <c r="D50" s="189">
        <f>D51+D54+D59+D62+D65+D68+D71+D74+D77</f>
        <v>665322.43000000005</v>
      </c>
      <c r="E50" s="189">
        <f>E51+E54+E59+E62+E65+E68+E71+E74+E77</f>
        <v>1196004.8400000001</v>
      </c>
      <c r="F50" s="190">
        <f t="shared" si="0"/>
        <v>179.763192411836</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c r="F52" s="190" t="str">
        <f t="shared" si="0"/>
        <v>-</v>
      </c>
    </row>
    <row r="53" spans="1:6" ht="12.75" customHeight="1">
      <c r="A53" s="187">
        <v>6312</v>
      </c>
      <c r="B53" s="151" t="s">
        <v>152</v>
      </c>
      <c r="C53" s="188" t="s">
        <v>153</v>
      </c>
      <c r="D53" s="191">
        <v>0</v>
      </c>
      <c r="E53" s="191"/>
      <c r="F53" s="190" t="str">
        <f t="shared" si="0"/>
        <v>-</v>
      </c>
    </row>
    <row r="54" spans="1:6" ht="24">
      <c r="A54" s="187">
        <v>632</v>
      </c>
      <c r="B54" s="151" t="s">
        <v>154</v>
      </c>
      <c r="C54" s="188" t="s">
        <v>155</v>
      </c>
      <c r="D54" s="189">
        <f t="shared" ref="D54:E54" si="11">SUM(D55:D58)</f>
        <v>16100</v>
      </c>
      <c r="E54" s="189">
        <f t="shared" si="11"/>
        <v>0</v>
      </c>
      <c r="F54" s="190">
        <f t="shared" si="0"/>
        <v>0</v>
      </c>
    </row>
    <row r="55" spans="1:6" ht="12.75" customHeight="1">
      <c r="A55" s="187">
        <v>6321</v>
      </c>
      <c r="B55" s="151" t="s">
        <v>156</v>
      </c>
      <c r="C55" s="188" t="s">
        <v>157</v>
      </c>
      <c r="D55" s="191">
        <v>16100</v>
      </c>
      <c r="E55" s="191"/>
      <c r="F55" s="190">
        <f t="shared" si="0"/>
        <v>0</v>
      </c>
    </row>
    <row r="56" spans="1:6" ht="12.75" customHeight="1">
      <c r="A56" s="187">
        <v>6322</v>
      </c>
      <c r="B56" s="151" t="s">
        <v>158</v>
      </c>
      <c r="C56" s="188" t="s">
        <v>159</v>
      </c>
      <c r="D56" s="191">
        <v>0</v>
      </c>
      <c r="E56" s="191"/>
      <c r="F56" s="190" t="str">
        <f t="shared" si="0"/>
        <v>-</v>
      </c>
    </row>
    <row r="57" spans="1:6" ht="12.75" customHeight="1">
      <c r="A57" s="187">
        <v>6323</v>
      </c>
      <c r="B57" s="151" t="s">
        <v>160</v>
      </c>
      <c r="C57" s="188" t="s">
        <v>161</v>
      </c>
      <c r="D57" s="191">
        <v>0</v>
      </c>
      <c r="E57" s="191"/>
      <c r="F57" s="190" t="str">
        <f t="shared" si="0"/>
        <v>-</v>
      </c>
    </row>
    <row r="58" spans="1:6" ht="12.75" customHeight="1">
      <c r="A58" s="187">
        <v>6324</v>
      </c>
      <c r="B58" s="151" t="s">
        <v>162</v>
      </c>
      <c r="C58" s="188" t="s">
        <v>163</v>
      </c>
      <c r="D58" s="191">
        <v>0</v>
      </c>
      <c r="E58" s="191"/>
      <c r="F58" s="190" t="str">
        <f t="shared" si="0"/>
        <v>-</v>
      </c>
    </row>
    <row r="59" spans="1:6" ht="24">
      <c r="A59" s="187">
        <v>633</v>
      </c>
      <c r="B59" s="151" t="s">
        <v>164</v>
      </c>
      <c r="C59" s="188" t="s">
        <v>165</v>
      </c>
      <c r="D59" s="189">
        <f t="shared" ref="D59:E59" si="12">SUM(D60:D61)</f>
        <v>513945.95</v>
      </c>
      <c r="E59" s="189">
        <f t="shared" si="12"/>
        <v>815820.9</v>
      </c>
      <c r="F59" s="190">
        <f t="shared" si="0"/>
        <v>158.73671151606499</v>
      </c>
    </row>
    <row r="60" spans="1:6" ht="24">
      <c r="A60" s="187">
        <v>6331</v>
      </c>
      <c r="B60" s="151" t="s">
        <v>166</v>
      </c>
      <c r="C60" s="188" t="s">
        <v>167</v>
      </c>
      <c r="D60" s="191">
        <v>299578.7</v>
      </c>
      <c r="E60" s="191">
        <v>302756.46000000002</v>
      </c>
      <c r="F60" s="190">
        <f t="shared" si="0"/>
        <v>101.060742970044</v>
      </c>
    </row>
    <row r="61" spans="1:6" ht="24">
      <c r="A61" s="187">
        <v>6332</v>
      </c>
      <c r="B61" s="151" t="s">
        <v>168</v>
      </c>
      <c r="C61" s="188" t="s">
        <v>169</v>
      </c>
      <c r="D61" s="191">
        <v>214367.25</v>
      </c>
      <c r="E61" s="191">
        <v>513064.44</v>
      </c>
      <c r="F61" s="190">
        <f t="shared" si="0"/>
        <v>239.339003509165</v>
      </c>
    </row>
    <row r="62" spans="1:6" ht="12.75" customHeight="1">
      <c r="A62" s="187">
        <v>634</v>
      </c>
      <c r="B62" s="76" t="s">
        <v>170</v>
      </c>
      <c r="C62" s="188" t="s">
        <v>171</v>
      </c>
      <c r="D62" s="189">
        <f t="shared" ref="D62:E62" si="13">SUM(D63:D64)</f>
        <v>17862.91</v>
      </c>
      <c r="E62" s="189">
        <f t="shared" si="13"/>
        <v>156266.82999999999</v>
      </c>
      <c r="F62" s="190">
        <f t="shared" si="0"/>
        <v>874.81171880729403</v>
      </c>
    </row>
    <row r="63" spans="1:6" ht="12.75" customHeight="1">
      <c r="A63" s="187">
        <v>6341</v>
      </c>
      <c r="B63" s="76" t="s">
        <v>172</v>
      </c>
      <c r="C63" s="188" t="s">
        <v>173</v>
      </c>
      <c r="D63" s="191">
        <v>0</v>
      </c>
      <c r="E63" s="191">
        <v>12223.2</v>
      </c>
      <c r="F63" s="190" t="str">
        <f t="shared" si="0"/>
        <v>-</v>
      </c>
    </row>
    <row r="64" spans="1:6" ht="12.75" customHeight="1">
      <c r="A64" s="187">
        <v>6342</v>
      </c>
      <c r="B64" s="76" t="s">
        <v>174</v>
      </c>
      <c r="C64" s="188" t="s">
        <v>175</v>
      </c>
      <c r="D64" s="191">
        <v>17862.91</v>
      </c>
      <c r="E64" s="191">
        <v>144043.63</v>
      </c>
      <c r="F64" s="190">
        <f t="shared" si="0"/>
        <v>806.38389825621903</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c r="F66" s="190" t="str">
        <f t="shared" si="0"/>
        <v>-</v>
      </c>
    </row>
    <row r="67" spans="1:6" ht="12.75" customHeight="1">
      <c r="A67" s="187">
        <v>6352</v>
      </c>
      <c r="B67" s="76" t="s">
        <v>180</v>
      </c>
      <c r="C67" s="188" t="s">
        <v>181</v>
      </c>
      <c r="D67" s="191">
        <v>0</v>
      </c>
      <c r="E67" s="191"/>
      <c r="F67" s="190" t="str">
        <f t="shared" si="0"/>
        <v>-</v>
      </c>
    </row>
    <row r="68" spans="1:6" ht="24">
      <c r="A68" s="187" t="s">
        <v>182</v>
      </c>
      <c r="B68" s="122" t="s">
        <v>183</v>
      </c>
      <c r="C68" s="188" t="s">
        <v>182</v>
      </c>
      <c r="D68" s="189">
        <f t="shared" ref="D68:E68" si="15">SUM(D69:D70)</f>
        <v>0</v>
      </c>
      <c r="E68" s="189">
        <f t="shared" si="15"/>
        <v>0</v>
      </c>
      <c r="F68" s="190" t="str">
        <f t="shared" si="0"/>
        <v>-</v>
      </c>
    </row>
    <row r="69" spans="1:6" ht="12.75" customHeight="1">
      <c r="A69" s="187" t="s">
        <v>184</v>
      </c>
      <c r="B69" s="76" t="s">
        <v>185</v>
      </c>
      <c r="C69" s="188" t="s">
        <v>184</v>
      </c>
      <c r="D69" s="191">
        <v>0</v>
      </c>
      <c r="E69" s="191"/>
      <c r="F69" s="190" t="str">
        <f t="shared" si="0"/>
        <v>-</v>
      </c>
    </row>
    <row r="70" spans="1:6" ht="24">
      <c r="A70" s="187" t="s">
        <v>186</v>
      </c>
      <c r="B70" s="76" t="s">
        <v>187</v>
      </c>
      <c r="C70" s="188" t="s">
        <v>186</v>
      </c>
      <c r="D70" s="191">
        <v>0</v>
      </c>
      <c r="E70" s="191"/>
      <c r="F70" s="190" t="str">
        <f t="shared" si="0"/>
        <v>-</v>
      </c>
    </row>
    <row r="71" spans="1:6" ht="24">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c r="F72" s="190" t="str">
        <f t="shared" si="0"/>
        <v>-</v>
      </c>
    </row>
    <row r="73" spans="1:6" ht="12.75" customHeight="1">
      <c r="A73" s="187" t="s">
        <v>192</v>
      </c>
      <c r="B73" s="76" t="s">
        <v>193</v>
      </c>
      <c r="C73" s="188" t="s">
        <v>192</v>
      </c>
      <c r="D73" s="191">
        <v>0</v>
      </c>
      <c r="E73" s="191"/>
      <c r="F73" s="190" t="str">
        <f t="shared" si="0"/>
        <v>-</v>
      </c>
    </row>
    <row r="74" spans="1:6" ht="12.75" customHeight="1">
      <c r="A74" s="187" t="s">
        <v>194</v>
      </c>
      <c r="B74" s="76" t="s">
        <v>195</v>
      </c>
      <c r="C74" s="188" t="s">
        <v>194</v>
      </c>
      <c r="D74" s="189">
        <f t="shared" ref="D74:E74" si="17">SUM(D75:D76)</f>
        <v>117413.57</v>
      </c>
      <c r="E74" s="189">
        <f t="shared" si="17"/>
        <v>223917.11</v>
      </c>
      <c r="F74" s="190">
        <f t="shared" si="0"/>
        <v>190.70803315153401</v>
      </c>
    </row>
    <row r="75" spans="1:6" ht="12.75" customHeight="1">
      <c r="A75" s="187" t="s">
        <v>196</v>
      </c>
      <c r="B75" s="76" t="s">
        <v>197</v>
      </c>
      <c r="C75" s="188" t="s">
        <v>196</v>
      </c>
      <c r="D75" s="191">
        <v>117413.57</v>
      </c>
      <c r="E75" s="191">
        <v>209981.22</v>
      </c>
      <c r="F75" s="190">
        <f t="shared" si="0"/>
        <v>178.83897065731</v>
      </c>
    </row>
    <row r="76" spans="1:6" ht="12.75" customHeight="1">
      <c r="A76" s="187" t="s">
        <v>198</v>
      </c>
      <c r="B76" s="76" t="s">
        <v>199</v>
      </c>
      <c r="C76" s="188" t="s">
        <v>198</v>
      </c>
      <c r="D76" s="191">
        <v>0</v>
      </c>
      <c r="E76" s="191">
        <v>13935.89</v>
      </c>
      <c r="F76" s="190" t="str">
        <f t="shared" si="0"/>
        <v>-</v>
      </c>
    </row>
    <row r="77" spans="1:6" ht="24">
      <c r="A77" s="187" t="s">
        <v>200</v>
      </c>
      <c r="B77" s="76" t="s">
        <v>201</v>
      </c>
      <c r="C77" s="188" t="s">
        <v>200</v>
      </c>
      <c r="D77" s="189">
        <f t="shared" ref="D77:E77" si="18">SUM(D78:D81)</f>
        <v>0</v>
      </c>
      <c r="E77" s="189">
        <f t="shared" si="18"/>
        <v>0</v>
      </c>
      <c r="F77" s="190" t="str">
        <f t="shared" si="0"/>
        <v>-</v>
      </c>
    </row>
    <row r="78" spans="1:6" ht="12.75" customHeight="1">
      <c r="A78" s="187">
        <v>6391</v>
      </c>
      <c r="B78" s="76" t="s">
        <v>202</v>
      </c>
      <c r="C78" s="188" t="s">
        <v>203</v>
      </c>
      <c r="D78" s="191">
        <v>0</v>
      </c>
      <c r="E78" s="191"/>
      <c r="F78" s="190" t="str">
        <f t="shared" si="0"/>
        <v>-</v>
      </c>
    </row>
    <row r="79" spans="1:6" ht="12.75" customHeight="1">
      <c r="A79" s="187">
        <v>6392</v>
      </c>
      <c r="B79" s="76" t="s">
        <v>204</v>
      </c>
      <c r="C79" s="188" t="s">
        <v>205</v>
      </c>
      <c r="D79" s="191">
        <v>0</v>
      </c>
      <c r="E79" s="191"/>
      <c r="F79" s="190" t="str">
        <f t="shared" si="0"/>
        <v>-</v>
      </c>
    </row>
    <row r="80" spans="1:6" ht="24">
      <c r="A80" s="187">
        <v>6393</v>
      </c>
      <c r="B80" s="76" t="s">
        <v>206</v>
      </c>
      <c r="C80" s="188" t="s">
        <v>207</v>
      </c>
      <c r="D80" s="191">
        <v>0</v>
      </c>
      <c r="E80" s="191"/>
      <c r="F80" s="190" t="str">
        <f t="shared" si="0"/>
        <v>-</v>
      </c>
    </row>
    <row r="81" spans="1:6" ht="24">
      <c r="A81" s="187">
        <v>6394</v>
      </c>
      <c r="B81" s="76" t="s">
        <v>208</v>
      </c>
      <c r="C81" s="188" t="s">
        <v>209</v>
      </c>
      <c r="D81" s="191">
        <v>0</v>
      </c>
      <c r="E81" s="191"/>
      <c r="F81" s="190" t="str">
        <f t="shared" si="0"/>
        <v>-</v>
      </c>
    </row>
    <row r="82" spans="1:6" ht="12.75" customHeight="1">
      <c r="A82" s="187">
        <v>64</v>
      </c>
      <c r="B82" s="76" t="s">
        <v>210</v>
      </c>
      <c r="C82" s="188" t="s">
        <v>211</v>
      </c>
      <c r="D82" s="189">
        <f t="shared" ref="D82:E82" si="19">D83+D91+D98</f>
        <v>114419.24</v>
      </c>
      <c r="E82" s="189">
        <f t="shared" si="19"/>
        <v>296960.67</v>
      </c>
      <c r="F82" s="190">
        <f t="shared" si="0"/>
        <v>259.53735578037401</v>
      </c>
    </row>
    <row r="83" spans="1:6" ht="12.75" customHeight="1">
      <c r="A83" s="187">
        <v>641</v>
      </c>
      <c r="B83" s="76" t="s">
        <v>212</v>
      </c>
      <c r="C83" s="188" t="s">
        <v>213</v>
      </c>
      <c r="D83" s="189">
        <f t="shared" ref="D83:E83" si="20">SUM(D84:D90)</f>
        <v>89.26</v>
      </c>
      <c r="E83" s="189">
        <f t="shared" si="20"/>
        <v>59.8</v>
      </c>
      <c r="F83" s="190">
        <f t="shared" si="0"/>
        <v>66.995294644857694</v>
      </c>
    </row>
    <row r="84" spans="1:6" ht="12.75" customHeight="1">
      <c r="A84" s="187">
        <v>6412</v>
      </c>
      <c r="B84" s="76" t="s">
        <v>214</v>
      </c>
      <c r="C84" s="188" t="s">
        <v>215</v>
      </c>
      <c r="D84" s="191">
        <v>0</v>
      </c>
      <c r="E84" s="191"/>
      <c r="F84" s="190" t="str">
        <f t="shared" si="0"/>
        <v>-</v>
      </c>
    </row>
    <row r="85" spans="1:6" ht="12.75" customHeight="1">
      <c r="A85" s="187">
        <v>6413</v>
      </c>
      <c r="B85" s="76" t="s">
        <v>216</v>
      </c>
      <c r="C85" s="188" t="s">
        <v>217</v>
      </c>
      <c r="D85" s="191">
        <v>38.97</v>
      </c>
      <c r="E85" s="191">
        <v>59.8</v>
      </c>
      <c r="F85" s="190">
        <f t="shared" si="0"/>
        <v>153.45137285091101</v>
      </c>
    </row>
    <row r="86" spans="1:6" ht="12.75" customHeight="1">
      <c r="A86" s="187">
        <v>6414</v>
      </c>
      <c r="B86" s="76" t="s">
        <v>218</v>
      </c>
      <c r="C86" s="188" t="s">
        <v>219</v>
      </c>
      <c r="D86" s="191">
        <v>50.29</v>
      </c>
      <c r="E86" s="191"/>
      <c r="F86" s="190">
        <f t="shared" si="0"/>
        <v>0</v>
      </c>
    </row>
    <row r="87" spans="1:6" ht="12.75" customHeight="1">
      <c r="A87" s="187">
        <v>6415</v>
      </c>
      <c r="B87" s="76" t="s">
        <v>220</v>
      </c>
      <c r="C87" s="188" t="s">
        <v>221</v>
      </c>
      <c r="D87" s="191">
        <v>0</v>
      </c>
      <c r="E87" s="191"/>
      <c r="F87" s="190" t="str">
        <f t="shared" si="0"/>
        <v>-</v>
      </c>
    </row>
    <row r="88" spans="1:6" ht="12.75" customHeight="1">
      <c r="A88" s="187">
        <v>6416</v>
      </c>
      <c r="B88" s="76" t="s">
        <v>222</v>
      </c>
      <c r="C88" s="188" t="s">
        <v>223</v>
      </c>
      <c r="D88" s="191">
        <v>0</v>
      </c>
      <c r="E88" s="191"/>
      <c r="F88" s="190" t="str">
        <f t="shared" si="0"/>
        <v>-</v>
      </c>
    </row>
    <row r="89" spans="1:6" ht="24">
      <c r="A89" s="187">
        <v>6417</v>
      </c>
      <c r="B89" s="76" t="s">
        <v>224</v>
      </c>
      <c r="C89" s="188" t="s">
        <v>225</v>
      </c>
      <c r="D89" s="191">
        <v>0</v>
      </c>
      <c r="E89" s="191"/>
      <c r="F89" s="190" t="str">
        <f t="shared" si="0"/>
        <v>-</v>
      </c>
    </row>
    <row r="90" spans="1:6" ht="12.75" customHeight="1">
      <c r="A90" s="187">
        <v>6419</v>
      </c>
      <c r="B90" s="76" t="s">
        <v>226</v>
      </c>
      <c r="C90" s="188" t="s">
        <v>227</v>
      </c>
      <c r="D90" s="191">
        <v>0</v>
      </c>
      <c r="E90" s="191"/>
      <c r="F90" s="190" t="str">
        <f t="shared" si="0"/>
        <v>-</v>
      </c>
    </row>
    <row r="91" spans="1:6" ht="12.75" customHeight="1">
      <c r="A91" s="187">
        <v>642</v>
      </c>
      <c r="B91" s="76" t="s">
        <v>228</v>
      </c>
      <c r="C91" s="188" t="s">
        <v>229</v>
      </c>
      <c r="D91" s="189">
        <f t="shared" ref="D91:E91" si="21">SUM(D92:D97)</f>
        <v>114329.98</v>
      </c>
      <c r="E91" s="189">
        <f t="shared" si="21"/>
        <v>296900.87</v>
      </c>
      <c r="F91" s="190">
        <f t="shared" si="0"/>
        <v>259.68767772022699</v>
      </c>
    </row>
    <row r="92" spans="1:6" ht="12.75" customHeight="1">
      <c r="A92" s="187">
        <v>6421</v>
      </c>
      <c r="B92" s="76" t="s">
        <v>230</v>
      </c>
      <c r="C92" s="188" t="s">
        <v>231</v>
      </c>
      <c r="D92" s="191">
        <v>17358.240000000002</v>
      </c>
      <c r="E92" s="191">
        <v>22569.21</v>
      </c>
      <c r="F92" s="190">
        <f t="shared" si="0"/>
        <v>130.02015181262601</v>
      </c>
    </row>
    <row r="93" spans="1:6" ht="12.75" customHeight="1">
      <c r="A93" s="187">
        <v>6422</v>
      </c>
      <c r="B93" s="76" t="s">
        <v>232</v>
      </c>
      <c r="C93" s="188" t="s">
        <v>233</v>
      </c>
      <c r="D93" s="191">
        <v>91689.919999999998</v>
      </c>
      <c r="E93" s="191">
        <v>96363.12</v>
      </c>
      <c r="F93" s="190">
        <f t="shared" si="0"/>
        <v>105.096743458823</v>
      </c>
    </row>
    <row r="94" spans="1:6" ht="12.75" customHeight="1">
      <c r="A94" s="187">
        <v>6423</v>
      </c>
      <c r="B94" s="76" t="s">
        <v>234</v>
      </c>
      <c r="C94" s="188" t="s">
        <v>235</v>
      </c>
      <c r="D94" s="191">
        <v>3856.32</v>
      </c>
      <c r="E94" s="191">
        <v>177948.64</v>
      </c>
      <c r="F94" s="190">
        <f t="shared" si="0"/>
        <v>4614.4676790307904</v>
      </c>
    </row>
    <row r="95" spans="1:6" ht="12.75" customHeight="1">
      <c r="A95" s="187">
        <v>6424</v>
      </c>
      <c r="B95" s="76" t="s">
        <v>236</v>
      </c>
      <c r="C95" s="188" t="s">
        <v>237</v>
      </c>
      <c r="D95" s="191">
        <v>0</v>
      </c>
      <c r="E95" s="191"/>
      <c r="F95" s="190" t="str">
        <f t="shared" si="0"/>
        <v>-</v>
      </c>
    </row>
    <row r="96" spans="1:6" ht="12.75" customHeight="1">
      <c r="A96" s="187" t="s">
        <v>238</v>
      </c>
      <c r="B96" s="76" t="s">
        <v>239</v>
      </c>
      <c r="C96" s="188" t="s">
        <v>238</v>
      </c>
      <c r="D96" s="191">
        <v>0</v>
      </c>
      <c r="E96" s="191"/>
      <c r="F96" s="190" t="str">
        <f t="shared" si="0"/>
        <v>-</v>
      </c>
    </row>
    <row r="97" spans="1:6" ht="12.75" customHeight="1">
      <c r="A97" s="187">
        <v>6429</v>
      </c>
      <c r="B97" s="76" t="s">
        <v>240</v>
      </c>
      <c r="C97" s="188" t="s">
        <v>241</v>
      </c>
      <c r="D97" s="191">
        <v>1425.5</v>
      </c>
      <c r="E97" s="191">
        <v>19.899999999999999</v>
      </c>
      <c r="F97" s="190">
        <f t="shared" si="0"/>
        <v>1.39600140301649</v>
      </c>
    </row>
    <row r="98" spans="1:6" ht="12.75" customHeight="1">
      <c r="A98" s="187">
        <v>643</v>
      </c>
      <c r="B98" s="76" t="s">
        <v>242</v>
      </c>
      <c r="C98" s="188" t="s">
        <v>243</v>
      </c>
      <c r="D98" s="189">
        <f t="shared" ref="D98:E98" si="22">SUM(D99:D105)</f>
        <v>0</v>
      </c>
      <c r="E98" s="189">
        <f t="shared" si="22"/>
        <v>0</v>
      </c>
      <c r="F98" s="190" t="str">
        <f t="shared" si="0"/>
        <v>-</v>
      </c>
    </row>
    <row r="99" spans="1:6" ht="24">
      <c r="A99" s="187">
        <v>6431</v>
      </c>
      <c r="B99" s="76" t="s">
        <v>244</v>
      </c>
      <c r="C99" s="188" t="s">
        <v>245</v>
      </c>
      <c r="D99" s="191">
        <v>0</v>
      </c>
      <c r="E99" s="191"/>
      <c r="F99" s="190" t="str">
        <f t="shared" si="0"/>
        <v>-</v>
      </c>
    </row>
    <row r="100" spans="1:6" ht="24">
      <c r="A100" s="187">
        <v>6432</v>
      </c>
      <c r="B100" s="122" t="s">
        <v>246</v>
      </c>
      <c r="C100" s="188" t="s">
        <v>247</v>
      </c>
      <c r="D100" s="191">
        <v>0</v>
      </c>
      <c r="E100" s="191"/>
      <c r="F100" s="190" t="str">
        <f t="shared" si="0"/>
        <v>-</v>
      </c>
    </row>
    <row r="101" spans="1:6" ht="24">
      <c r="A101" s="187">
        <v>6433</v>
      </c>
      <c r="B101" s="122" t="s">
        <v>248</v>
      </c>
      <c r="C101" s="188" t="s">
        <v>249</v>
      </c>
      <c r="D101" s="191">
        <v>0</v>
      </c>
      <c r="E101" s="191"/>
      <c r="F101" s="190" t="str">
        <f t="shared" si="0"/>
        <v>-</v>
      </c>
    </row>
    <row r="102" spans="1:6" ht="24">
      <c r="A102" s="187">
        <v>6434</v>
      </c>
      <c r="B102" s="76" t="s">
        <v>250</v>
      </c>
      <c r="C102" s="188" t="s">
        <v>251</v>
      </c>
      <c r="D102" s="191">
        <v>0</v>
      </c>
      <c r="E102" s="191"/>
      <c r="F102" s="190" t="str">
        <f t="shared" si="0"/>
        <v>-</v>
      </c>
    </row>
    <row r="103" spans="1:6" ht="24">
      <c r="A103" s="187">
        <v>6435</v>
      </c>
      <c r="B103" s="122" t="s">
        <v>252</v>
      </c>
      <c r="C103" s="188" t="s">
        <v>253</v>
      </c>
      <c r="D103" s="191">
        <v>0</v>
      </c>
      <c r="E103" s="191"/>
      <c r="F103" s="190" t="str">
        <f t="shared" si="0"/>
        <v>-</v>
      </c>
    </row>
    <row r="104" spans="1:6" ht="24">
      <c r="A104" s="187">
        <v>6436</v>
      </c>
      <c r="B104" s="122" t="s">
        <v>254</v>
      </c>
      <c r="C104" s="188" t="s">
        <v>255</v>
      </c>
      <c r="D104" s="191">
        <v>0</v>
      </c>
      <c r="E104" s="191"/>
      <c r="F104" s="190" t="str">
        <f t="shared" si="0"/>
        <v>-</v>
      </c>
    </row>
    <row r="105" spans="1:6" ht="12.75" customHeight="1">
      <c r="A105" s="187">
        <v>6437</v>
      </c>
      <c r="B105" s="76" t="s">
        <v>256</v>
      </c>
      <c r="C105" s="188" t="s">
        <v>257</v>
      </c>
      <c r="D105" s="191">
        <v>0</v>
      </c>
      <c r="E105" s="191"/>
      <c r="F105" s="190" t="str">
        <f t="shared" si="0"/>
        <v>-</v>
      </c>
    </row>
    <row r="106" spans="1:6" ht="24">
      <c r="A106" s="187">
        <v>65</v>
      </c>
      <c r="B106" s="76" t="s">
        <v>258</v>
      </c>
      <c r="C106" s="188" t="s">
        <v>259</v>
      </c>
      <c r="D106" s="189">
        <f t="shared" ref="D106:E106" si="23">D107+D112+D120</f>
        <v>53872.75</v>
      </c>
      <c r="E106" s="189">
        <f t="shared" si="23"/>
        <v>58569.53</v>
      </c>
      <c r="F106" s="190">
        <f t="shared" si="0"/>
        <v>108.718285218408</v>
      </c>
    </row>
    <row r="107" spans="1:6" ht="12.75" customHeight="1">
      <c r="A107" s="187">
        <v>651</v>
      </c>
      <c r="B107" s="76" t="s">
        <v>260</v>
      </c>
      <c r="C107" s="188" t="s">
        <v>261</v>
      </c>
      <c r="D107" s="189">
        <f t="shared" ref="D107:E107" si="24">SUM(D108:D111)</f>
        <v>10232.709999999999</v>
      </c>
      <c r="E107" s="189">
        <f t="shared" si="24"/>
        <v>18151.310000000001</v>
      </c>
      <c r="F107" s="190">
        <f t="shared" si="0"/>
        <v>177.38516971554901</v>
      </c>
    </row>
    <row r="108" spans="1:6" ht="12.75" customHeight="1">
      <c r="A108" s="187">
        <v>6511</v>
      </c>
      <c r="B108" s="76" t="s">
        <v>262</v>
      </c>
      <c r="C108" s="188" t="s">
        <v>263</v>
      </c>
      <c r="D108" s="191">
        <v>0</v>
      </c>
      <c r="E108" s="191"/>
      <c r="F108" s="190" t="str">
        <f t="shared" si="0"/>
        <v>-</v>
      </c>
    </row>
    <row r="109" spans="1:6" ht="12.75" customHeight="1">
      <c r="A109" s="187">
        <v>6512</v>
      </c>
      <c r="B109" s="76" t="s">
        <v>264</v>
      </c>
      <c r="C109" s="188" t="s">
        <v>265</v>
      </c>
      <c r="D109" s="191">
        <v>10232.709999999999</v>
      </c>
      <c r="E109" s="191">
        <v>18151.310000000001</v>
      </c>
      <c r="F109" s="190">
        <f t="shared" si="0"/>
        <v>177.38516971554901</v>
      </c>
    </row>
    <row r="110" spans="1:6" ht="12.75" customHeight="1">
      <c r="A110" s="187">
        <v>6513</v>
      </c>
      <c r="B110" s="76" t="s">
        <v>266</v>
      </c>
      <c r="C110" s="188" t="s">
        <v>267</v>
      </c>
      <c r="D110" s="191">
        <v>0</v>
      </c>
      <c r="E110" s="191"/>
      <c r="F110" s="190" t="str">
        <f t="shared" si="0"/>
        <v>-</v>
      </c>
    </row>
    <row r="111" spans="1:6" ht="12.75" customHeight="1">
      <c r="A111" s="187">
        <v>6514</v>
      </c>
      <c r="B111" s="76" t="s">
        <v>268</v>
      </c>
      <c r="C111" s="188" t="s">
        <v>269</v>
      </c>
      <c r="D111" s="191">
        <v>0</v>
      </c>
      <c r="E111" s="191"/>
      <c r="F111" s="190" t="str">
        <f t="shared" si="0"/>
        <v>-</v>
      </c>
    </row>
    <row r="112" spans="1:6" ht="12.75" customHeight="1">
      <c r="A112" s="187">
        <v>652</v>
      </c>
      <c r="B112" s="76" t="s">
        <v>270</v>
      </c>
      <c r="C112" s="188" t="s">
        <v>271</v>
      </c>
      <c r="D112" s="189">
        <f t="shared" ref="D112:E112" si="25">SUM(D113:D119)</f>
        <v>23305.33</v>
      </c>
      <c r="E112" s="189">
        <f t="shared" si="25"/>
        <v>19361.34</v>
      </c>
      <c r="F112" s="190">
        <f t="shared" si="0"/>
        <v>83.076875547353296</v>
      </c>
    </row>
    <row r="113" spans="1:6" ht="12.75" customHeight="1">
      <c r="A113" s="187">
        <v>6521</v>
      </c>
      <c r="B113" s="76" t="s">
        <v>272</v>
      </c>
      <c r="C113" s="188" t="s">
        <v>273</v>
      </c>
      <c r="D113" s="191">
        <v>0</v>
      </c>
      <c r="E113" s="191"/>
      <c r="F113" s="190" t="str">
        <f t="shared" si="0"/>
        <v>-</v>
      </c>
    </row>
    <row r="114" spans="1:6" ht="12.75" customHeight="1">
      <c r="A114" s="187">
        <v>6522</v>
      </c>
      <c r="B114" s="76" t="s">
        <v>274</v>
      </c>
      <c r="C114" s="188" t="s">
        <v>275</v>
      </c>
      <c r="D114" s="191">
        <v>153.86000000000001</v>
      </c>
      <c r="E114" s="191">
        <v>21.07</v>
      </c>
      <c r="F114" s="190">
        <f t="shared" si="0"/>
        <v>13.694267515923601</v>
      </c>
    </row>
    <row r="115" spans="1:6" ht="12.75" customHeight="1">
      <c r="A115" s="187">
        <v>6524</v>
      </c>
      <c r="B115" s="76" t="s">
        <v>276</v>
      </c>
      <c r="C115" s="188" t="s">
        <v>277</v>
      </c>
      <c r="D115" s="191">
        <v>22937.53</v>
      </c>
      <c r="E115" s="191">
        <v>16849.86</v>
      </c>
      <c r="F115" s="190">
        <f t="shared" si="0"/>
        <v>73.459784030800193</v>
      </c>
    </row>
    <row r="116" spans="1:6" ht="12.75" customHeight="1">
      <c r="A116" s="187">
        <v>6525</v>
      </c>
      <c r="B116" s="76" t="s">
        <v>278</v>
      </c>
      <c r="C116" s="188" t="s">
        <v>279</v>
      </c>
      <c r="D116" s="191">
        <v>0</v>
      </c>
      <c r="E116" s="191"/>
      <c r="F116" s="190" t="str">
        <f t="shared" si="0"/>
        <v>-</v>
      </c>
    </row>
    <row r="117" spans="1:6" ht="12.75" customHeight="1">
      <c r="A117" s="187">
        <v>6526</v>
      </c>
      <c r="B117" s="76" t="s">
        <v>280</v>
      </c>
      <c r="C117" s="188" t="s">
        <v>281</v>
      </c>
      <c r="D117" s="191">
        <v>213.94</v>
      </c>
      <c r="E117" s="191">
        <v>2490.41</v>
      </c>
      <c r="F117" s="190">
        <f t="shared" si="0"/>
        <v>1164.06936524259</v>
      </c>
    </row>
    <row r="118" spans="1:6" ht="12.75" customHeight="1">
      <c r="A118" s="187">
        <v>6527</v>
      </c>
      <c r="B118" s="76" t="s">
        <v>282</v>
      </c>
      <c r="C118" s="188" t="s">
        <v>283</v>
      </c>
      <c r="D118" s="191">
        <v>0</v>
      </c>
      <c r="E118" s="191"/>
      <c r="F118" s="190" t="str">
        <f t="shared" si="0"/>
        <v>-</v>
      </c>
    </row>
    <row r="119" spans="1:6" ht="24">
      <c r="A119" s="187" t="s">
        <v>284</v>
      </c>
      <c r="B119" s="122" t="s">
        <v>285</v>
      </c>
      <c r="C119" s="188" t="s">
        <v>284</v>
      </c>
      <c r="D119" s="191">
        <v>0</v>
      </c>
      <c r="E119" s="191"/>
      <c r="F119" s="190" t="str">
        <f t="shared" si="0"/>
        <v>-</v>
      </c>
    </row>
    <row r="120" spans="1:6" ht="12.75" customHeight="1">
      <c r="A120" s="187">
        <v>653</v>
      </c>
      <c r="B120" s="76" t="s">
        <v>286</v>
      </c>
      <c r="C120" s="188" t="s">
        <v>287</v>
      </c>
      <c r="D120" s="189">
        <f t="shared" ref="D120:E120" si="26">SUM(D121:D123)</f>
        <v>20334.71</v>
      </c>
      <c r="E120" s="189">
        <f t="shared" si="26"/>
        <v>21056.880000000001</v>
      </c>
      <c r="F120" s="190">
        <f t="shared" si="0"/>
        <v>103.551415289424</v>
      </c>
    </row>
    <row r="121" spans="1:6" ht="12.75" customHeight="1">
      <c r="A121" s="187">
        <v>6531</v>
      </c>
      <c r="B121" s="76" t="s">
        <v>288</v>
      </c>
      <c r="C121" s="188" t="s">
        <v>289</v>
      </c>
      <c r="D121" s="191">
        <v>815.22</v>
      </c>
      <c r="E121" s="191"/>
      <c r="F121" s="190">
        <f t="shared" si="0"/>
        <v>0</v>
      </c>
    </row>
    <row r="122" spans="1:6" ht="12.75" customHeight="1">
      <c r="A122" s="187">
        <v>6532</v>
      </c>
      <c r="B122" s="76" t="s">
        <v>290</v>
      </c>
      <c r="C122" s="188" t="s">
        <v>291</v>
      </c>
      <c r="D122" s="191">
        <v>19519.490000000002</v>
      </c>
      <c r="E122" s="191">
        <v>21056.880000000001</v>
      </c>
      <c r="F122" s="190">
        <f t="shared" si="0"/>
        <v>107.876179141976</v>
      </c>
    </row>
    <row r="123" spans="1:6" ht="12.75" customHeight="1">
      <c r="A123" s="187">
        <v>6533</v>
      </c>
      <c r="B123" s="76" t="s">
        <v>292</v>
      </c>
      <c r="C123" s="188" t="s">
        <v>293</v>
      </c>
      <c r="D123" s="191">
        <v>0</v>
      </c>
      <c r="E123" s="191"/>
      <c r="F123" s="190" t="str">
        <f t="shared" si="0"/>
        <v>-</v>
      </c>
    </row>
    <row r="124" spans="1:6" ht="24">
      <c r="A124" s="187">
        <v>66</v>
      </c>
      <c r="B124" s="156" t="s">
        <v>294</v>
      </c>
      <c r="C124" s="188" t="s">
        <v>295</v>
      </c>
      <c r="D124" s="189">
        <f t="shared" ref="D124:E124" si="27">D125+D128</f>
        <v>322.02</v>
      </c>
      <c r="E124" s="189">
        <f t="shared" si="27"/>
        <v>21750</v>
      </c>
      <c r="F124" s="190">
        <f t="shared" si="0"/>
        <v>6754.2388671511098</v>
      </c>
    </row>
    <row r="125" spans="1:6" ht="12.75" customHeight="1">
      <c r="A125" s="187">
        <v>661</v>
      </c>
      <c r="B125" s="151" t="s">
        <v>296</v>
      </c>
      <c r="C125" s="188" t="s">
        <v>297</v>
      </c>
      <c r="D125" s="189">
        <f t="shared" ref="D125:E125" si="28">SUM(D126:D127)</f>
        <v>0</v>
      </c>
      <c r="E125" s="189">
        <f t="shared" si="28"/>
        <v>0</v>
      </c>
      <c r="F125" s="190" t="str">
        <f t="shared" si="0"/>
        <v>-</v>
      </c>
    </row>
    <row r="126" spans="1:6" ht="12.75" customHeight="1">
      <c r="A126" s="187">
        <v>6614</v>
      </c>
      <c r="B126" s="151" t="s">
        <v>298</v>
      </c>
      <c r="C126" s="188" t="s">
        <v>299</v>
      </c>
      <c r="D126" s="191">
        <v>0</v>
      </c>
      <c r="E126" s="191"/>
      <c r="F126" s="190" t="str">
        <f t="shared" si="0"/>
        <v>-</v>
      </c>
    </row>
    <row r="127" spans="1:6" ht="12.75" customHeight="1">
      <c r="A127" s="187">
        <v>6615</v>
      </c>
      <c r="B127" s="151" t="s">
        <v>300</v>
      </c>
      <c r="C127" s="188" t="s">
        <v>301</v>
      </c>
      <c r="D127" s="191">
        <v>0</v>
      </c>
      <c r="E127" s="191"/>
      <c r="F127" s="190" t="str">
        <f t="shared" si="0"/>
        <v>-</v>
      </c>
    </row>
    <row r="128" spans="1:6" ht="24">
      <c r="A128" s="187">
        <v>663</v>
      </c>
      <c r="B128" s="156" t="s">
        <v>302</v>
      </c>
      <c r="C128" s="188" t="s">
        <v>303</v>
      </c>
      <c r="D128" s="189">
        <f t="shared" ref="D128:E128" si="29">SUM(D129:D132)</f>
        <v>322.02</v>
      </c>
      <c r="E128" s="189">
        <f t="shared" si="29"/>
        <v>21750</v>
      </c>
      <c r="F128" s="190">
        <f t="shared" si="0"/>
        <v>6754.2388671511098</v>
      </c>
    </row>
    <row r="129" spans="1:6" ht="12.75" customHeight="1">
      <c r="A129" s="187">
        <v>6631</v>
      </c>
      <c r="B129" s="151" t="s">
        <v>304</v>
      </c>
      <c r="C129" s="188" t="s">
        <v>305</v>
      </c>
      <c r="D129" s="191">
        <v>322.02</v>
      </c>
      <c r="E129" s="191">
        <v>1750</v>
      </c>
      <c r="F129" s="190">
        <f t="shared" si="0"/>
        <v>543.44450655238802</v>
      </c>
    </row>
    <row r="130" spans="1:6" ht="12.75" customHeight="1">
      <c r="A130" s="187">
        <v>6632</v>
      </c>
      <c r="B130" s="122" t="s">
        <v>306</v>
      </c>
      <c r="C130" s="188" t="s">
        <v>307</v>
      </c>
      <c r="D130" s="191">
        <v>0</v>
      </c>
      <c r="E130" s="191">
        <v>20000</v>
      </c>
      <c r="F130" s="190" t="str">
        <f t="shared" si="0"/>
        <v>-</v>
      </c>
    </row>
    <row r="131" spans="1:6" ht="24">
      <c r="A131" s="187" t="s">
        <v>308</v>
      </c>
      <c r="B131" s="122" t="s">
        <v>309</v>
      </c>
      <c r="C131" s="188" t="s">
        <v>308</v>
      </c>
      <c r="D131" s="191">
        <v>0</v>
      </c>
      <c r="E131" s="191"/>
      <c r="F131" s="190" t="str">
        <f t="shared" si="0"/>
        <v>-</v>
      </c>
    </row>
    <row r="132" spans="1:6" ht="24">
      <c r="A132" s="187" t="s">
        <v>310</v>
      </c>
      <c r="B132" s="122" t="s">
        <v>311</v>
      </c>
      <c r="C132" s="188" t="s">
        <v>310</v>
      </c>
      <c r="D132" s="191">
        <v>0</v>
      </c>
      <c r="E132" s="191"/>
      <c r="F132" s="190" t="str">
        <f>IF(D132&lt;&gt;0,IF(E132/D132&gt;=100,"&gt;&gt;100",E132/D132*100),"-")</f>
        <v>-</v>
      </c>
    </row>
    <row r="133" spans="1:6" ht="24">
      <c r="A133" s="187">
        <v>67</v>
      </c>
      <c r="B133" s="122" t="s">
        <v>312</v>
      </c>
      <c r="C133" s="188" t="s">
        <v>313</v>
      </c>
      <c r="D133" s="189">
        <f t="shared" ref="D133:E133" si="30">D134+D138</f>
        <v>0</v>
      </c>
      <c r="E133" s="189">
        <f t="shared" si="30"/>
        <v>0</v>
      </c>
      <c r="F133" s="190" t="str">
        <f t="shared" ref="F133:F223" si="31">IF(D133&lt;&gt;0,IF(E133/D133&gt;=100,"&gt;&gt;100",E133/D133*100),"-")</f>
        <v>-</v>
      </c>
    </row>
    <row r="134" spans="1:6" ht="24">
      <c r="A134" s="187">
        <v>671</v>
      </c>
      <c r="B134" s="122" t="s">
        <v>314</v>
      </c>
      <c r="C134" s="188" t="s">
        <v>315</v>
      </c>
      <c r="D134" s="189">
        <f t="shared" ref="D134:E134" si="32">SUM(D135:D137)</f>
        <v>0</v>
      </c>
      <c r="E134" s="189">
        <f t="shared" si="32"/>
        <v>0</v>
      </c>
      <c r="F134" s="190" t="str">
        <f t="shared" si="31"/>
        <v>-</v>
      </c>
    </row>
    <row r="135" spans="1:6" ht="12.75" customHeight="1">
      <c r="A135" s="187">
        <v>6711</v>
      </c>
      <c r="B135" s="76" t="s">
        <v>316</v>
      </c>
      <c r="C135" s="188" t="s">
        <v>317</v>
      </c>
      <c r="D135" s="191">
        <v>0</v>
      </c>
      <c r="E135" s="191"/>
      <c r="F135" s="190" t="str">
        <f t="shared" si="31"/>
        <v>-</v>
      </c>
    </row>
    <row r="136" spans="1:6" ht="24">
      <c r="A136" s="187">
        <v>6712</v>
      </c>
      <c r="B136" s="122" t="s">
        <v>318</v>
      </c>
      <c r="C136" s="188" t="s">
        <v>319</v>
      </c>
      <c r="D136" s="191">
        <v>0</v>
      </c>
      <c r="E136" s="191"/>
      <c r="F136" s="190" t="str">
        <f t="shared" si="31"/>
        <v>-</v>
      </c>
    </row>
    <row r="137" spans="1:6" ht="24">
      <c r="A137" s="187" t="s">
        <v>320</v>
      </c>
      <c r="B137" s="76" t="s">
        <v>321</v>
      </c>
      <c r="C137" s="188" t="s">
        <v>320</v>
      </c>
      <c r="D137" s="191">
        <v>0</v>
      </c>
      <c r="E137" s="191"/>
      <c r="F137" s="190" t="str">
        <f t="shared" si="31"/>
        <v>-</v>
      </c>
    </row>
    <row r="138" spans="1:6" ht="12.75" customHeight="1">
      <c r="A138" s="187" t="s">
        <v>322</v>
      </c>
      <c r="B138" s="76" t="s">
        <v>323</v>
      </c>
      <c r="C138" s="188" t="s">
        <v>322</v>
      </c>
      <c r="D138" s="191">
        <v>0</v>
      </c>
      <c r="E138" s="191"/>
      <c r="F138" s="190" t="str">
        <f t="shared" si="31"/>
        <v>-</v>
      </c>
    </row>
    <row r="139" spans="1:6" ht="12.75" customHeight="1">
      <c r="A139" s="187">
        <v>68</v>
      </c>
      <c r="B139" s="76" t="s">
        <v>324</v>
      </c>
      <c r="C139" s="188" t="s">
        <v>325</v>
      </c>
      <c r="D139" s="189">
        <f t="shared" ref="D139:E139" si="33">D140+D150</f>
        <v>6321.11</v>
      </c>
      <c r="E139" s="189">
        <f t="shared" si="33"/>
        <v>96.99</v>
      </c>
      <c r="F139" s="190">
        <f t="shared" si="31"/>
        <v>1.5343824106841999</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c r="F141" s="190" t="str">
        <f t="shared" si="31"/>
        <v>-</v>
      </c>
    </row>
    <row r="142" spans="1:6" ht="12.75" customHeight="1">
      <c r="A142" s="187">
        <v>6812</v>
      </c>
      <c r="B142" s="76" t="s">
        <v>330</v>
      </c>
      <c r="C142" s="188" t="s">
        <v>331</v>
      </c>
      <c r="D142" s="191">
        <v>0</v>
      </c>
      <c r="E142" s="191"/>
      <c r="F142" s="190" t="str">
        <f t="shared" si="31"/>
        <v>-</v>
      </c>
    </row>
    <row r="143" spans="1:6" ht="12.75" customHeight="1">
      <c r="A143" s="187">
        <v>6813</v>
      </c>
      <c r="B143" s="76" t="s">
        <v>332</v>
      </c>
      <c r="C143" s="188" t="s">
        <v>333</v>
      </c>
      <c r="D143" s="191">
        <v>0</v>
      </c>
      <c r="E143" s="191"/>
      <c r="F143" s="190" t="str">
        <f t="shared" si="31"/>
        <v>-</v>
      </c>
    </row>
    <row r="144" spans="1:6" ht="12.75" customHeight="1">
      <c r="A144" s="187">
        <v>6814</v>
      </c>
      <c r="B144" s="76" t="s">
        <v>334</v>
      </c>
      <c r="C144" s="188" t="s">
        <v>335</v>
      </c>
      <c r="D144" s="191">
        <v>0</v>
      </c>
      <c r="E144" s="191"/>
      <c r="F144" s="190" t="str">
        <f t="shared" si="31"/>
        <v>-</v>
      </c>
    </row>
    <row r="145" spans="1:6" ht="12.75" customHeight="1">
      <c r="A145" s="187">
        <v>6815</v>
      </c>
      <c r="B145" s="76" t="s">
        <v>336</v>
      </c>
      <c r="C145" s="188" t="s">
        <v>337</v>
      </c>
      <c r="D145" s="191">
        <v>0</v>
      </c>
      <c r="E145" s="191"/>
      <c r="F145" s="190" t="str">
        <f t="shared" si="31"/>
        <v>-</v>
      </c>
    </row>
    <row r="146" spans="1:6" ht="12.75" customHeight="1">
      <c r="A146" s="187">
        <v>6816</v>
      </c>
      <c r="B146" s="76" t="s">
        <v>338</v>
      </c>
      <c r="C146" s="188" t="s">
        <v>339</v>
      </c>
      <c r="D146" s="191">
        <v>0</v>
      </c>
      <c r="E146" s="191"/>
      <c r="F146" s="190" t="str">
        <f t="shared" si="31"/>
        <v>-</v>
      </c>
    </row>
    <row r="147" spans="1:6" ht="12.75" customHeight="1">
      <c r="A147" s="187">
        <v>6817</v>
      </c>
      <c r="B147" s="76" t="s">
        <v>340</v>
      </c>
      <c r="C147" s="188" t="s">
        <v>341</v>
      </c>
      <c r="D147" s="191">
        <v>0</v>
      </c>
      <c r="E147" s="191"/>
      <c r="F147" s="190" t="str">
        <f t="shared" si="31"/>
        <v>-</v>
      </c>
    </row>
    <row r="148" spans="1:6" ht="12.75" customHeight="1">
      <c r="A148" s="187">
        <v>6818</v>
      </c>
      <c r="B148" s="76" t="s">
        <v>342</v>
      </c>
      <c r="C148" s="188" t="s">
        <v>343</v>
      </c>
      <c r="D148" s="191">
        <v>0</v>
      </c>
      <c r="E148" s="191"/>
      <c r="F148" s="190" t="str">
        <f t="shared" si="31"/>
        <v>-</v>
      </c>
    </row>
    <row r="149" spans="1:6" ht="12.75" customHeight="1">
      <c r="A149" s="187">
        <v>6819</v>
      </c>
      <c r="B149" s="76" t="s">
        <v>344</v>
      </c>
      <c r="C149" s="188" t="s">
        <v>345</v>
      </c>
      <c r="D149" s="191">
        <v>0</v>
      </c>
      <c r="E149" s="191"/>
      <c r="F149" s="190" t="str">
        <f t="shared" si="31"/>
        <v>-</v>
      </c>
    </row>
    <row r="150" spans="1:6" ht="12.75" customHeight="1">
      <c r="A150" s="187">
        <v>683</v>
      </c>
      <c r="B150" s="76" t="s">
        <v>346</v>
      </c>
      <c r="C150" s="188" t="s">
        <v>347</v>
      </c>
      <c r="D150" s="191">
        <v>6321.11</v>
      </c>
      <c r="E150" s="191">
        <v>96.99</v>
      </c>
      <c r="F150" s="190">
        <f t="shared" si="31"/>
        <v>1.5343824106841999</v>
      </c>
    </row>
    <row r="151" spans="1:6" ht="12.75" customHeight="1">
      <c r="A151" s="187">
        <v>3</v>
      </c>
      <c r="B151" s="76" t="s">
        <v>348</v>
      </c>
      <c r="C151" s="188" t="s">
        <v>56</v>
      </c>
      <c r="D151" s="189">
        <f t="shared" ref="D151:E151" si="35">D152+D163+D196+D215+D224+D252+D263</f>
        <v>814327.74</v>
      </c>
      <c r="E151" s="189">
        <f t="shared" si="35"/>
        <v>978287.28</v>
      </c>
      <c r="F151" s="190">
        <f t="shared" si="31"/>
        <v>120.134342961226</v>
      </c>
    </row>
    <row r="152" spans="1:6" ht="12.75" customHeight="1">
      <c r="A152" s="187">
        <v>31</v>
      </c>
      <c r="B152" s="76" t="s">
        <v>349</v>
      </c>
      <c r="C152" s="188" t="s">
        <v>350</v>
      </c>
      <c r="D152" s="189">
        <f t="shared" ref="D152:E152" si="36">D153+D158+D159</f>
        <v>260594.6</v>
      </c>
      <c r="E152" s="189">
        <f t="shared" si="36"/>
        <v>370190.57</v>
      </c>
      <c r="F152" s="190">
        <f t="shared" si="31"/>
        <v>142.05611704923999</v>
      </c>
    </row>
    <row r="153" spans="1:6" ht="12.75" customHeight="1">
      <c r="A153" s="187">
        <v>311</v>
      </c>
      <c r="B153" s="76" t="s">
        <v>351</v>
      </c>
      <c r="C153" s="188" t="s">
        <v>352</v>
      </c>
      <c r="D153" s="189">
        <f t="shared" ref="D153:E153" si="37">SUM(D154:D157)</f>
        <v>216045.98</v>
      </c>
      <c r="E153" s="189">
        <f t="shared" si="37"/>
        <v>302901.09999999998</v>
      </c>
      <c r="F153" s="190">
        <f t="shared" si="31"/>
        <v>140.20214585802501</v>
      </c>
    </row>
    <row r="154" spans="1:6" ht="12.75" customHeight="1">
      <c r="A154" s="187">
        <v>3111</v>
      </c>
      <c r="B154" s="76" t="s">
        <v>353</v>
      </c>
      <c r="C154" s="188" t="s">
        <v>354</v>
      </c>
      <c r="D154" s="191">
        <v>216045.98</v>
      </c>
      <c r="E154" s="191">
        <v>302901.09999999998</v>
      </c>
      <c r="F154" s="190">
        <f t="shared" si="31"/>
        <v>140.20214585802501</v>
      </c>
    </row>
    <row r="155" spans="1:6" ht="12.75" customHeight="1">
      <c r="A155" s="187">
        <v>3112</v>
      </c>
      <c r="B155" s="76" t="s">
        <v>355</v>
      </c>
      <c r="C155" s="188" t="s">
        <v>356</v>
      </c>
      <c r="D155" s="191">
        <v>0</v>
      </c>
      <c r="E155" s="191"/>
      <c r="F155" s="190" t="str">
        <f t="shared" si="31"/>
        <v>-</v>
      </c>
    </row>
    <row r="156" spans="1:6" ht="12.75" customHeight="1">
      <c r="A156" s="187">
        <v>3113</v>
      </c>
      <c r="B156" s="76" t="s">
        <v>357</v>
      </c>
      <c r="C156" s="188" t="s">
        <v>358</v>
      </c>
      <c r="D156" s="191">
        <v>0</v>
      </c>
      <c r="E156" s="191"/>
      <c r="F156" s="190" t="str">
        <f t="shared" si="31"/>
        <v>-</v>
      </c>
    </row>
    <row r="157" spans="1:6" ht="12.75" customHeight="1">
      <c r="A157" s="187">
        <v>3114</v>
      </c>
      <c r="B157" s="76" t="s">
        <v>359</v>
      </c>
      <c r="C157" s="188" t="s">
        <v>360</v>
      </c>
      <c r="D157" s="191">
        <v>0</v>
      </c>
      <c r="E157" s="191"/>
      <c r="F157" s="190" t="str">
        <f t="shared" si="31"/>
        <v>-</v>
      </c>
    </row>
    <row r="158" spans="1:6" ht="12.75" customHeight="1">
      <c r="A158" s="187">
        <v>312</v>
      </c>
      <c r="B158" s="76" t="s">
        <v>361</v>
      </c>
      <c r="C158" s="188" t="s">
        <v>362</v>
      </c>
      <c r="D158" s="191">
        <v>11046.3</v>
      </c>
      <c r="E158" s="191">
        <v>16785.61</v>
      </c>
      <c r="F158" s="190">
        <f t="shared" si="31"/>
        <v>151.95685433131499</v>
      </c>
    </row>
    <row r="159" spans="1:6" ht="12.75" customHeight="1">
      <c r="A159" s="187">
        <v>313</v>
      </c>
      <c r="B159" s="76" t="s">
        <v>363</v>
      </c>
      <c r="C159" s="188" t="s">
        <v>364</v>
      </c>
      <c r="D159" s="189">
        <f t="shared" ref="D159:E159" si="38">SUM(D160:D162)</f>
        <v>33502.32</v>
      </c>
      <c r="E159" s="189">
        <f t="shared" si="38"/>
        <v>50503.86</v>
      </c>
      <c r="F159" s="190">
        <f t="shared" si="31"/>
        <v>150.74735122821301</v>
      </c>
    </row>
    <row r="160" spans="1:6" ht="12.75" customHeight="1">
      <c r="A160" s="187">
        <v>3131</v>
      </c>
      <c r="B160" s="76" t="s">
        <v>142</v>
      </c>
      <c r="C160" s="188" t="s">
        <v>365</v>
      </c>
      <c r="D160" s="191">
        <v>0</v>
      </c>
      <c r="E160" s="191"/>
      <c r="F160" s="190" t="str">
        <f t="shared" si="31"/>
        <v>-</v>
      </c>
    </row>
    <row r="161" spans="1:6" ht="12.75" customHeight="1">
      <c r="A161" s="187">
        <v>3132</v>
      </c>
      <c r="B161" s="76" t="s">
        <v>366</v>
      </c>
      <c r="C161" s="188" t="s">
        <v>367</v>
      </c>
      <c r="D161" s="191">
        <v>33502.32</v>
      </c>
      <c r="E161" s="191">
        <v>50503.86</v>
      </c>
      <c r="F161" s="190">
        <f t="shared" si="31"/>
        <v>150.74735122821301</v>
      </c>
    </row>
    <row r="162" spans="1:6" ht="12.75" customHeight="1">
      <c r="A162" s="187">
        <v>3133</v>
      </c>
      <c r="B162" s="76" t="s">
        <v>368</v>
      </c>
      <c r="C162" s="188" t="s">
        <v>369</v>
      </c>
      <c r="D162" s="191">
        <v>0</v>
      </c>
      <c r="E162" s="191"/>
      <c r="F162" s="190" t="str">
        <f t="shared" si="31"/>
        <v>-</v>
      </c>
    </row>
    <row r="163" spans="1:6" ht="12.75" customHeight="1">
      <c r="A163" s="187">
        <v>32</v>
      </c>
      <c r="B163" s="76" t="s">
        <v>370</v>
      </c>
      <c r="C163" s="188" t="s">
        <v>371</v>
      </c>
      <c r="D163" s="189">
        <f t="shared" ref="D163:E163" si="39">D164+D169+D177+D187+D188</f>
        <v>289896.99</v>
      </c>
      <c r="E163" s="189">
        <f t="shared" si="39"/>
        <v>450118.99</v>
      </c>
      <c r="F163" s="190">
        <f t="shared" si="31"/>
        <v>155.268597304167</v>
      </c>
    </row>
    <row r="164" spans="1:6" ht="12.75" customHeight="1">
      <c r="A164" s="187">
        <v>321</v>
      </c>
      <c r="B164" s="76" t="s">
        <v>372</v>
      </c>
      <c r="C164" s="188" t="s">
        <v>373</v>
      </c>
      <c r="D164" s="189">
        <f t="shared" ref="D164:E164" si="40">SUM(D165:D168)</f>
        <v>21311.38</v>
      </c>
      <c r="E164" s="189">
        <f t="shared" si="40"/>
        <v>17803.62</v>
      </c>
      <c r="F164" s="190">
        <f t="shared" si="31"/>
        <v>83.540437081033701</v>
      </c>
    </row>
    <row r="165" spans="1:6" ht="12.75" customHeight="1">
      <c r="A165" s="187">
        <v>3211</v>
      </c>
      <c r="B165" s="76" t="s">
        <v>374</v>
      </c>
      <c r="C165" s="188" t="s">
        <v>375</v>
      </c>
      <c r="D165" s="191">
        <v>3500.32</v>
      </c>
      <c r="E165" s="191">
        <v>4174.8</v>
      </c>
      <c r="F165" s="190">
        <f t="shared" si="31"/>
        <v>119.269095396992</v>
      </c>
    </row>
    <row r="166" spans="1:6" ht="12.75" customHeight="1">
      <c r="A166" s="187">
        <v>3212</v>
      </c>
      <c r="B166" s="76" t="s">
        <v>376</v>
      </c>
      <c r="C166" s="188" t="s">
        <v>377</v>
      </c>
      <c r="D166" s="191">
        <v>10140.709999999999</v>
      </c>
      <c r="E166" s="191">
        <v>10699.52</v>
      </c>
      <c r="F166" s="190">
        <f t="shared" si="31"/>
        <v>105.51056089761001</v>
      </c>
    </row>
    <row r="167" spans="1:6" ht="12.75" customHeight="1">
      <c r="A167" s="187">
        <v>3213</v>
      </c>
      <c r="B167" s="76" t="s">
        <v>378</v>
      </c>
      <c r="C167" s="188" t="s">
        <v>379</v>
      </c>
      <c r="D167" s="191">
        <v>7464.39</v>
      </c>
      <c r="E167" s="191">
        <v>2405</v>
      </c>
      <c r="F167" s="190">
        <f t="shared" si="31"/>
        <v>32.219645543708197</v>
      </c>
    </row>
    <row r="168" spans="1:6" ht="12.75" customHeight="1">
      <c r="A168" s="187">
        <v>3214</v>
      </c>
      <c r="B168" s="76" t="s">
        <v>380</v>
      </c>
      <c r="C168" s="188" t="s">
        <v>381</v>
      </c>
      <c r="D168" s="191">
        <v>205.96</v>
      </c>
      <c r="E168" s="191">
        <v>524.29999999999995</v>
      </c>
      <c r="F168" s="190">
        <f t="shared" si="31"/>
        <v>254.56399300835099</v>
      </c>
    </row>
    <row r="169" spans="1:6" ht="12.75" customHeight="1">
      <c r="A169" s="187">
        <v>322</v>
      </c>
      <c r="B169" s="76" t="s">
        <v>382</v>
      </c>
      <c r="C169" s="188" t="s">
        <v>383</v>
      </c>
      <c r="D169" s="189">
        <f t="shared" ref="D169:E169" si="41">SUM(D170:D176)</f>
        <v>53261.88</v>
      </c>
      <c r="E169" s="189">
        <f t="shared" si="41"/>
        <v>54354.57</v>
      </c>
      <c r="F169" s="190">
        <f t="shared" si="31"/>
        <v>102.05154230380199</v>
      </c>
    </row>
    <row r="170" spans="1:6" ht="12.75" customHeight="1">
      <c r="A170" s="187">
        <v>3221</v>
      </c>
      <c r="B170" s="76" t="s">
        <v>384</v>
      </c>
      <c r="C170" s="188" t="s">
        <v>385</v>
      </c>
      <c r="D170" s="191">
        <v>10471.290000000001</v>
      </c>
      <c r="E170" s="191">
        <v>18232.740000000002</v>
      </c>
      <c r="F170" s="190">
        <f t="shared" si="31"/>
        <v>174.121240076438</v>
      </c>
    </row>
    <row r="171" spans="1:6" ht="12.75" customHeight="1">
      <c r="A171" s="187">
        <v>3222</v>
      </c>
      <c r="B171" s="76" t="s">
        <v>386</v>
      </c>
      <c r="C171" s="188" t="s">
        <v>387</v>
      </c>
      <c r="D171" s="191">
        <v>2150</v>
      </c>
      <c r="E171" s="191">
        <v>1510.6</v>
      </c>
      <c r="F171" s="190">
        <f t="shared" si="31"/>
        <v>70.260465116279093</v>
      </c>
    </row>
    <row r="172" spans="1:6" ht="12.75" customHeight="1">
      <c r="A172" s="187">
        <v>3223</v>
      </c>
      <c r="B172" s="76" t="s">
        <v>388</v>
      </c>
      <c r="C172" s="188" t="s">
        <v>389</v>
      </c>
      <c r="D172" s="191">
        <v>30019.22</v>
      </c>
      <c r="E172" s="191">
        <v>31308.78</v>
      </c>
      <c r="F172" s="190">
        <f t="shared" si="31"/>
        <v>104.295781169531</v>
      </c>
    </row>
    <row r="173" spans="1:6" ht="12.75" customHeight="1">
      <c r="A173" s="187">
        <v>3224</v>
      </c>
      <c r="B173" s="76" t="s">
        <v>390</v>
      </c>
      <c r="C173" s="188" t="s">
        <v>391</v>
      </c>
      <c r="D173" s="191">
        <v>8541.3700000000008</v>
      </c>
      <c r="E173" s="191">
        <v>977.87</v>
      </c>
      <c r="F173" s="190">
        <f t="shared" si="31"/>
        <v>11.448631776869499</v>
      </c>
    </row>
    <row r="174" spans="1:6" ht="12.75" customHeight="1">
      <c r="A174" s="187">
        <v>3225</v>
      </c>
      <c r="B174" s="76" t="s">
        <v>392</v>
      </c>
      <c r="C174" s="188" t="s">
        <v>393</v>
      </c>
      <c r="D174" s="191">
        <v>2080</v>
      </c>
      <c r="E174" s="191">
        <v>2324.58</v>
      </c>
      <c r="F174" s="190">
        <f t="shared" si="31"/>
        <v>111.758653846154</v>
      </c>
    </row>
    <row r="175" spans="1:6" ht="12.75" customHeight="1">
      <c r="A175" s="187">
        <v>3226</v>
      </c>
      <c r="B175" s="76" t="s">
        <v>394</v>
      </c>
      <c r="C175" s="188" t="s">
        <v>395</v>
      </c>
      <c r="D175" s="191">
        <v>0</v>
      </c>
      <c r="E175" s="191"/>
      <c r="F175" s="190" t="str">
        <f t="shared" si="31"/>
        <v>-</v>
      </c>
    </row>
    <row r="176" spans="1:6" ht="12.75" customHeight="1">
      <c r="A176" s="187">
        <v>3227</v>
      </c>
      <c r="B176" s="76" t="s">
        <v>396</v>
      </c>
      <c r="C176" s="188" t="s">
        <v>397</v>
      </c>
      <c r="D176" s="191">
        <v>0</v>
      </c>
      <c r="E176" s="191"/>
      <c r="F176" s="190" t="str">
        <f t="shared" si="31"/>
        <v>-</v>
      </c>
    </row>
    <row r="177" spans="1:6" ht="12.75" customHeight="1">
      <c r="A177" s="187">
        <v>323</v>
      </c>
      <c r="B177" s="76" t="s">
        <v>398</v>
      </c>
      <c r="C177" s="188" t="s">
        <v>399</v>
      </c>
      <c r="D177" s="189">
        <f t="shared" ref="D177:E177" si="42">SUM(D178:D186)</f>
        <v>142281.12</v>
      </c>
      <c r="E177" s="189">
        <f t="shared" si="42"/>
        <v>320567.84999999998</v>
      </c>
      <c r="F177" s="190">
        <f t="shared" si="31"/>
        <v>225.30596469861899</v>
      </c>
    </row>
    <row r="178" spans="1:6" ht="12.75" customHeight="1">
      <c r="A178" s="187">
        <v>3231</v>
      </c>
      <c r="B178" s="76" t="s">
        <v>400</v>
      </c>
      <c r="C178" s="188" t="s">
        <v>401</v>
      </c>
      <c r="D178" s="191">
        <v>6093.13</v>
      </c>
      <c r="E178" s="191">
        <v>5502.23</v>
      </c>
      <c r="F178" s="190">
        <f t="shared" si="31"/>
        <v>90.302192797462098</v>
      </c>
    </row>
    <row r="179" spans="1:6" ht="12.75" customHeight="1">
      <c r="A179" s="187">
        <v>3232</v>
      </c>
      <c r="B179" s="76" t="s">
        <v>402</v>
      </c>
      <c r="C179" s="188" t="s">
        <v>403</v>
      </c>
      <c r="D179" s="191">
        <v>37926.31</v>
      </c>
      <c r="E179" s="191">
        <v>37351.660000000003</v>
      </c>
      <c r="F179" s="190">
        <f t="shared" si="31"/>
        <v>98.484824914419605</v>
      </c>
    </row>
    <row r="180" spans="1:6" ht="12.75" customHeight="1">
      <c r="A180" s="187">
        <v>3233</v>
      </c>
      <c r="B180" s="76" t="s">
        <v>404</v>
      </c>
      <c r="C180" s="188" t="s">
        <v>405</v>
      </c>
      <c r="D180" s="191">
        <v>7052.19</v>
      </c>
      <c r="E180" s="191">
        <v>7915.81</v>
      </c>
      <c r="F180" s="190">
        <f t="shared" si="31"/>
        <v>112.24612496260001</v>
      </c>
    </row>
    <row r="181" spans="1:6" ht="12.75" customHeight="1">
      <c r="A181" s="187">
        <v>3234</v>
      </c>
      <c r="B181" s="76" t="s">
        <v>406</v>
      </c>
      <c r="C181" s="188" t="s">
        <v>407</v>
      </c>
      <c r="D181" s="191">
        <v>56236.2</v>
      </c>
      <c r="E181" s="191">
        <v>149602.23999999999</v>
      </c>
      <c r="F181" s="190">
        <f t="shared" si="31"/>
        <v>266.02480252933202</v>
      </c>
    </row>
    <row r="182" spans="1:6" ht="12.75" customHeight="1">
      <c r="A182" s="187">
        <v>3235</v>
      </c>
      <c r="B182" s="76" t="s">
        <v>408</v>
      </c>
      <c r="C182" s="188" t="s">
        <v>409</v>
      </c>
      <c r="D182" s="191">
        <v>2950</v>
      </c>
      <c r="E182" s="191">
        <v>3475</v>
      </c>
      <c r="F182" s="190">
        <f t="shared" si="31"/>
        <v>117.796610169492</v>
      </c>
    </row>
    <row r="183" spans="1:6" ht="12.75" customHeight="1">
      <c r="A183" s="187">
        <v>3236</v>
      </c>
      <c r="B183" s="76" t="s">
        <v>410</v>
      </c>
      <c r="C183" s="188" t="s">
        <v>411</v>
      </c>
      <c r="D183" s="191">
        <v>4964.16</v>
      </c>
      <c r="E183" s="191">
        <v>243.78</v>
      </c>
      <c r="F183" s="190">
        <f t="shared" si="31"/>
        <v>4.91080061883582</v>
      </c>
    </row>
    <row r="184" spans="1:6" ht="12.75" customHeight="1">
      <c r="A184" s="187">
        <v>3237</v>
      </c>
      <c r="B184" s="76" t="s">
        <v>412</v>
      </c>
      <c r="C184" s="188" t="s">
        <v>413</v>
      </c>
      <c r="D184" s="191">
        <v>16324.41</v>
      </c>
      <c r="E184" s="191">
        <v>18483.900000000001</v>
      </c>
      <c r="F184" s="190">
        <f t="shared" si="31"/>
        <v>113.22859447906499</v>
      </c>
    </row>
    <row r="185" spans="1:6" ht="12.75" customHeight="1">
      <c r="A185" s="187">
        <v>3238</v>
      </c>
      <c r="B185" s="76" t="s">
        <v>414</v>
      </c>
      <c r="C185" s="188" t="s">
        <v>415</v>
      </c>
      <c r="D185" s="191">
        <v>5591.32</v>
      </c>
      <c r="E185" s="191">
        <v>7887.52</v>
      </c>
      <c r="F185" s="190">
        <f t="shared" si="31"/>
        <v>141.06722562829501</v>
      </c>
    </row>
    <row r="186" spans="1:6" ht="12.75" customHeight="1">
      <c r="A186" s="187">
        <v>3239</v>
      </c>
      <c r="B186" s="76" t="s">
        <v>416</v>
      </c>
      <c r="C186" s="188" t="s">
        <v>417</v>
      </c>
      <c r="D186" s="191">
        <v>5143.3999999999996</v>
      </c>
      <c r="E186" s="191">
        <v>90105.71</v>
      </c>
      <c r="F186" s="190">
        <f t="shared" si="31"/>
        <v>1751.8705525527901</v>
      </c>
    </row>
    <row r="187" spans="1:6" ht="12.75" customHeight="1">
      <c r="A187" s="187">
        <v>324</v>
      </c>
      <c r="B187" s="76" t="s">
        <v>418</v>
      </c>
      <c r="C187" s="188" t="s">
        <v>419</v>
      </c>
      <c r="D187" s="191">
        <v>0</v>
      </c>
      <c r="E187" s="191"/>
      <c r="F187" s="190" t="str">
        <f t="shared" si="31"/>
        <v>-</v>
      </c>
    </row>
    <row r="188" spans="1:6" ht="12.75" customHeight="1">
      <c r="A188" s="187">
        <v>329</v>
      </c>
      <c r="B188" s="76" t="s">
        <v>420</v>
      </c>
      <c r="C188" s="188" t="s">
        <v>421</v>
      </c>
      <c r="D188" s="189">
        <f t="shared" ref="D188:E188" si="43">SUM(D189:D195)</f>
        <v>73042.61</v>
      </c>
      <c r="E188" s="189">
        <f t="shared" si="43"/>
        <v>57392.95</v>
      </c>
      <c r="F188" s="190">
        <f t="shared" si="31"/>
        <v>78.574615556590899</v>
      </c>
    </row>
    <row r="189" spans="1:6" ht="12.75" customHeight="1">
      <c r="A189" s="187">
        <v>3291</v>
      </c>
      <c r="B189" s="122" t="s">
        <v>422</v>
      </c>
      <c r="C189" s="188" t="s">
        <v>423</v>
      </c>
      <c r="D189" s="191">
        <v>33157.5</v>
      </c>
      <c r="E189" s="191">
        <v>17568.349999999999</v>
      </c>
      <c r="F189" s="190">
        <f t="shared" si="31"/>
        <v>52.984543466787301</v>
      </c>
    </row>
    <row r="190" spans="1:6" ht="12.75" customHeight="1">
      <c r="A190" s="187">
        <v>3292</v>
      </c>
      <c r="B190" s="76" t="s">
        <v>424</v>
      </c>
      <c r="C190" s="188" t="s">
        <v>425</v>
      </c>
      <c r="D190" s="191">
        <v>3886.45</v>
      </c>
      <c r="E190" s="191">
        <v>4835.82</v>
      </c>
      <c r="F190" s="190">
        <f t="shared" si="31"/>
        <v>124.427691080549</v>
      </c>
    </row>
    <row r="191" spans="1:6" ht="12.75" customHeight="1">
      <c r="A191" s="187">
        <v>3293</v>
      </c>
      <c r="B191" s="76" t="s">
        <v>426</v>
      </c>
      <c r="C191" s="188" t="s">
        <v>427</v>
      </c>
      <c r="D191" s="191">
        <v>22772.55</v>
      </c>
      <c r="E191" s="191">
        <v>16932.560000000001</v>
      </c>
      <c r="F191" s="190">
        <f t="shared" si="31"/>
        <v>74.355133702637602</v>
      </c>
    </row>
    <row r="192" spans="1:6" ht="12.75" customHeight="1">
      <c r="A192" s="187">
        <v>3294</v>
      </c>
      <c r="B192" s="76" t="s">
        <v>428</v>
      </c>
      <c r="C192" s="188" t="s">
        <v>429</v>
      </c>
      <c r="D192" s="191">
        <v>604.29999999999995</v>
      </c>
      <c r="E192" s="191">
        <v>1968.02</v>
      </c>
      <c r="F192" s="190">
        <f t="shared" si="31"/>
        <v>325.66936951845099</v>
      </c>
    </row>
    <row r="193" spans="1:6" ht="12.75" customHeight="1">
      <c r="A193" s="187">
        <v>3295</v>
      </c>
      <c r="B193" s="76" t="s">
        <v>430</v>
      </c>
      <c r="C193" s="188" t="s">
        <v>431</v>
      </c>
      <c r="D193" s="191">
        <v>0</v>
      </c>
      <c r="E193" s="191"/>
      <c r="F193" s="190" t="str">
        <f t="shared" si="31"/>
        <v>-</v>
      </c>
    </row>
    <row r="194" spans="1:6" ht="12.75" customHeight="1">
      <c r="A194" s="187" t="s">
        <v>432</v>
      </c>
      <c r="B194" s="76" t="s">
        <v>433</v>
      </c>
      <c r="C194" s="188" t="s">
        <v>432</v>
      </c>
      <c r="D194" s="191">
        <v>0</v>
      </c>
      <c r="E194" s="191"/>
      <c r="F194" s="190" t="str">
        <f t="shared" si="31"/>
        <v>-</v>
      </c>
    </row>
    <row r="195" spans="1:6" ht="12.75" customHeight="1">
      <c r="A195" s="187">
        <v>3299</v>
      </c>
      <c r="B195" s="76" t="s">
        <v>434</v>
      </c>
      <c r="C195" s="188" t="s">
        <v>435</v>
      </c>
      <c r="D195" s="191">
        <v>12621.81</v>
      </c>
      <c r="E195" s="191">
        <v>16088.2</v>
      </c>
      <c r="F195" s="190">
        <f t="shared" si="31"/>
        <v>127.463493746143</v>
      </c>
    </row>
    <row r="196" spans="1:6" ht="12.75" customHeight="1">
      <c r="A196" s="187">
        <v>34</v>
      </c>
      <c r="B196" s="122" t="s">
        <v>436</v>
      </c>
      <c r="C196" s="188" t="s">
        <v>437</v>
      </c>
      <c r="D196" s="189">
        <f t="shared" ref="D196:E196" si="44">D197+D202+D210</f>
        <v>5444.03</v>
      </c>
      <c r="E196" s="189">
        <f t="shared" si="44"/>
        <v>6379.36</v>
      </c>
      <c r="F196" s="190">
        <f t="shared" si="31"/>
        <v>117.180838459744</v>
      </c>
    </row>
    <row r="197" spans="1:6" ht="12.75" customHeight="1">
      <c r="A197" s="187">
        <v>341</v>
      </c>
      <c r="B197" s="76" t="s">
        <v>438</v>
      </c>
      <c r="C197" s="188" t="s">
        <v>439</v>
      </c>
      <c r="D197" s="189">
        <f t="shared" ref="D197:E197" si="45">SUM(D198:D201)</f>
        <v>0</v>
      </c>
      <c r="E197" s="189">
        <f t="shared" si="45"/>
        <v>0</v>
      </c>
      <c r="F197" s="190" t="str">
        <f t="shared" si="31"/>
        <v>-</v>
      </c>
    </row>
    <row r="198" spans="1:6" ht="12.75" customHeight="1">
      <c r="A198" s="187">
        <v>3411</v>
      </c>
      <c r="B198" s="76" t="s">
        <v>440</v>
      </c>
      <c r="C198" s="188" t="s">
        <v>441</v>
      </c>
      <c r="D198" s="191">
        <v>0</v>
      </c>
      <c r="E198" s="191"/>
      <c r="F198" s="190" t="str">
        <f t="shared" si="31"/>
        <v>-</v>
      </c>
    </row>
    <row r="199" spans="1:6" ht="12.75" customHeight="1">
      <c r="A199" s="187">
        <v>3412</v>
      </c>
      <c r="B199" s="76" t="s">
        <v>442</v>
      </c>
      <c r="C199" s="188" t="s">
        <v>443</v>
      </c>
      <c r="D199" s="191">
        <v>0</v>
      </c>
      <c r="E199" s="191"/>
      <c r="F199" s="190" t="str">
        <f t="shared" si="31"/>
        <v>-</v>
      </c>
    </row>
    <row r="200" spans="1:6" ht="12.75" customHeight="1">
      <c r="A200" s="187">
        <v>3413</v>
      </c>
      <c r="B200" s="76" t="s">
        <v>444</v>
      </c>
      <c r="C200" s="188" t="s">
        <v>445</v>
      </c>
      <c r="D200" s="191">
        <v>0</v>
      </c>
      <c r="E200" s="191"/>
      <c r="F200" s="190" t="str">
        <f t="shared" si="31"/>
        <v>-</v>
      </c>
    </row>
    <row r="201" spans="1:6" ht="12.75" customHeight="1">
      <c r="A201" s="187">
        <v>3419</v>
      </c>
      <c r="B201" s="76" t="s">
        <v>446</v>
      </c>
      <c r="C201" s="188" t="s">
        <v>447</v>
      </c>
      <c r="D201" s="191">
        <v>0</v>
      </c>
      <c r="E201" s="191"/>
      <c r="F201" s="190" t="str">
        <f t="shared" si="31"/>
        <v>-</v>
      </c>
    </row>
    <row r="202" spans="1:6" ht="12.75" customHeight="1">
      <c r="A202" s="187">
        <v>342</v>
      </c>
      <c r="B202" s="76" t="s">
        <v>448</v>
      </c>
      <c r="C202" s="188" t="s">
        <v>449</v>
      </c>
      <c r="D202" s="189">
        <f t="shared" ref="D202:E202" si="46">SUM(D203:D209)</f>
        <v>0</v>
      </c>
      <c r="E202" s="189">
        <f t="shared" si="46"/>
        <v>0</v>
      </c>
      <c r="F202" s="190" t="str">
        <f t="shared" si="31"/>
        <v>-</v>
      </c>
    </row>
    <row r="203" spans="1:6" ht="24">
      <c r="A203" s="187">
        <v>3421</v>
      </c>
      <c r="B203" s="76" t="s">
        <v>450</v>
      </c>
      <c r="C203" s="188" t="s">
        <v>451</v>
      </c>
      <c r="D203" s="191">
        <v>0</v>
      </c>
      <c r="E203" s="191"/>
      <c r="F203" s="190" t="str">
        <f t="shared" si="31"/>
        <v>-</v>
      </c>
    </row>
    <row r="204" spans="1:6" ht="24">
      <c r="A204" s="187">
        <v>3422</v>
      </c>
      <c r="B204" s="122" t="s">
        <v>452</v>
      </c>
      <c r="C204" s="188" t="s">
        <v>453</v>
      </c>
      <c r="D204" s="191">
        <v>0</v>
      </c>
      <c r="E204" s="191"/>
      <c r="F204" s="190" t="str">
        <f t="shared" si="31"/>
        <v>-</v>
      </c>
    </row>
    <row r="205" spans="1:6" ht="24">
      <c r="A205" s="187">
        <v>3423</v>
      </c>
      <c r="B205" s="122" t="s">
        <v>454</v>
      </c>
      <c r="C205" s="188" t="s">
        <v>455</v>
      </c>
      <c r="D205" s="191">
        <v>0</v>
      </c>
      <c r="E205" s="191"/>
      <c r="F205" s="190" t="str">
        <f t="shared" si="31"/>
        <v>-</v>
      </c>
    </row>
    <row r="206" spans="1:6" ht="12.75" customHeight="1">
      <c r="A206" s="187">
        <v>3425</v>
      </c>
      <c r="B206" s="76" t="s">
        <v>456</v>
      </c>
      <c r="C206" s="188" t="s">
        <v>457</v>
      </c>
      <c r="D206" s="191">
        <v>0</v>
      </c>
      <c r="E206" s="191"/>
      <c r="F206" s="190" t="str">
        <f t="shared" si="31"/>
        <v>-</v>
      </c>
    </row>
    <row r="207" spans="1:6" ht="12.75" customHeight="1">
      <c r="A207" s="187">
        <v>3426</v>
      </c>
      <c r="B207" s="76" t="s">
        <v>458</v>
      </c>
      <c r="C207" s="188" t="s">
        <v>459</v>
      </c>
      <c r="D207" s="191">
        <v>0</v>
      </c>
      <c r="E207" s="191"/>
      <c r="F207" s="190" t="str">
        <f t="shared" si="31"/>
        <v>-</v>
      </c>
    </row>
    <row r="208" spans="1:6" ht="24">
      <c r="A208" s="187">
        <v>3427</v>
      </c>
      <c r="B208" s="76" t="s">
        <v>460</v>
      </c>
      <c r="C208" s="188" t="s">
        <v>461</v>
      </c>
      <c r="D208" s="191">
        <v>0</v>
      </c>
      <c r="E208" s="191"/>
      <c r="F208" s="190" t="str">
        <f t="shared" si="31"/>
        <v>-</v>
      </c>
    </row>
    <row r="209" spans="1:6" ht="12.75" customHeight="1">
      <c r="A209" s="187">
        <v>3428</v>
      </c>
      <c r="B209" s="76" t="s">
        <v>462</v>
      </c>
      <c r="C209" s="188" t="s">
        <v>463</v>
      </c>
      <c r="D209" s="191">
        <v>0</v>
      </c>
      <c r="E209" s="191"/>
      <c r="F209" s="190" t="str">
        <f t="shared" si="31"/>
        <v>-</v>
      </c>
    </row>
    <row r="210" spans="1:6" ht="12.75" customHeight="1">
      <c r="A210" s="187">
        <v>343</v>
      </c>
      <c r="B210" s="76" t="s">
        <v>464</v>
      </c>
      <c r="C210" s="188" t="s">
        <v>465</v>
      </c>
      <c r="D210" s="189">
        <f t="shared" ref="D210:E210" si="47">SUM(D211:D214)</f>
        <v>5444.03</v>
      </c>
      <c r="E210" s="189">
        <f t="shared" si="47"/>
        <v>6379.36</v>
      </c>
      <c r="F210" s="190">
        <f t="shared" si="31"/>
        <v>117.180838459744</v>
      </c>
    </row>
    <row r="211" spans="1:6" ht="12.75" customHeight="1">
      <c r="A211" s="187">
        <v>3431</v>
      </c>
      <c r="B211" s="122" t="s">
        <v>466</v>
      </c>
      <c r="C211" s="188" t="s">
        <v>467</v>
      </c>
      <c r="D211" s="191">
        <v>5441.06</v>
      </c>
      <c r="E211" s="191">
        <v>6368.45</v>
      </c>
      <c r="F211" s="190">
        <f t="shared" si="31"/>
        <v>117.04428916424401</v>
      </c>
    </row>
    <row r="212" spans="1:6" ht="12.75" customHeight="1">
      <c r="A212" s="187">
        <v>3432</v>
      </c>
      <c r="B212" s="76" t="s">
        <v>468</v>
      </c>
      <c r="C212" s="188" t="s">
        <v>469</v>
      </c>
      <c r="D212" s="191">
        <v>0</v>
      </c>
      <c r="E212" s="191"/>
      <c r="F212" s="190" t="str">
        <f t="shared" si="31"/>
        <v>-</v>
      </c>
    </row>
    <row r="213" spans="1:6" ht="12.75" customHeight="1">
      <c r="A213" s="187">
        <v>3433</v>
      </c>
      <c r="B213" s="76" t="s">
        <v>470</v>
      </c>
      <c r="C213" s="188" t="s">
        <v>471</v>
      </c>
      <c r="D213" s="191">
        <v>2.97</v>
      </c>
      <c r="E213" s="191">
        <v>10.91</v>
      </c>
      <c r="F213" s="190">
        <f t="shared" si="31"/>
        <v>367.34006734006698</v>
      </c>
    </row>
    <row r="214" spans="1:6" ht="12.75" customHeight="1">
      <c r="A214" s="187">
        <v>3434</v>
      </c>
      <c r="B214" s="76" t="s">
        <v>472</v>
      </c>
      <c r="C214" s="188" t="s">
        <v>473</v>
      </c>
      <c r="D214" s="191">
        <v>0</v>
      </c>
      <c r="E214" s="191"/>
      <c r="F214" s="190" t="str">
        <f t="shared" si="31"/>
        <v>-</v>
      </c>
    </row>
    <row r="215" spans="1:6" ht="12.75" customHeight="1">
      <c r="A215" s="187">
        <v>35</v>
      </c>
      <c r="B215" s="76" t="s">
        <v>474</v>
      </c>
      <c r="C215" s="188" t="s">
        <v>475</v>
      </c>
      <c r="D215" s="189">
        <f t="shared" ref="D215:E215" si="48">D216+D219+D223</f>
        <v>0</v>
      </c>
      <c r="E215" s="189">
        <f t="shared" si="48"/>
        <v>0</v>
      </c>
      <c r="F215" s="190" t="str">
        <f t="shared" si="31"/>
        <v>-</v>
      </c>
    </row>
    <row r="216" spans="1:6" ht="12.75" customHeight="1">
      <c r="A216" s="187">
        <v>351</v>
      </c>
      <c r="B216" s="76" t="s">
        <v>476</v>
      </c>
      <c r="C216" s="188" t="s">
        <v>477</v>
      </c>
      <c r="D216" s="189">
        <f t="shared" ref="D216:E216" si="49">SUM(D217:D218)</f>
        <v>0</v>
      </c>
      <c r="E216" s="189">
        <f t="shared" si="49"/>
        <v>0</v>
      </c>
      <c r="F216" s="190" t="str">
        <f t="shared" si="31"/>
        <v>-</v>
      </c>
    </row>
    <row r="217" spans="1:6" ht="12.75" customHeight="1">
      <c r="A217" s="187">
        <v>3511</v>
      </c>
      <c r="B217" s="76" t="s">
        <v>478</v>
      </c>
      <c r="C217" s="188" t="s">
        <v>479</v>
      </c>
      <c r="D217" s="191">
        <v>0</v>
      </c>
      <c r="E217" s="191"/>
      <c r="F217" s="190" t="str">
        <f t="shared" si="31"/>
        <v>-</v>
      </c>
    </row>
    <row r="218" spans="1:6" ht="12.75" customHeight="1">
      <c r="A218" s="187">
        <v>3512</v>
      </c>
      <c r="B218" s="76" t="s">
        <v>480</v>
      </c>
      <c r="C218" s="188" t="s">
        <v>481</v>
      </c>
      <c r="D218" s="191">
        <v>0</v>
      </c>
      <c r="E218" s="191"/>
      <c r="F218" s="190" t="str">
        <f t="shared" si="31"/>
        <v>-</v>
      </c>
    </row>
    <row r="219" spans="1:6" ht="24">
      <c r="A219" s="187">
        <v>352</v>
      </c>
      <c r="B219" s="76" t="s">
        <v>482</v>
      </c>
      <c r="C219" s="188" t="s">
        <v>483</v>
      </c>
      <c r="D219" s="189">
        <f t="shared" ref="D219:E219" si="50">SUM(D220:D222)</f>
        <v>0</v>
      </c>
      <c r="E219" s="189">
        <f t="shared" si="50"/>
        <v>0</v>
      </c>
      <c r="F219" s="190" t="str">
        <f t="shared" si="31"/>
        <v>-</v>
      </c>
    </row>
    <row r="220" spans="1:6" ht="12.75" customHeight="1">
      <c r="A220" s="187">
        <v>3521</v>
      </c>
      <c r="B220" s="76" t="s">
        <v>484</v>
      </c>
      <c r="C220" s="188" t="s">
        <v>485</v>
      </c>
      <c r="D220" s="191">
        <v>0</v>
      </c>
      <c r="E220" s="191"/>
      <c r="F220" s="190" t="str">
        <f t="shared" si="31"/>
        <v>-</v>
      </c>
    </row>
    <row r="221" spans="1:6" ht="12.75" customHeight="1">
      <c r="A221" s="187">
        <v>3522</v>
      </c>
      <c r="B221" s="76" t="s">
        <v>486</v>
      </c>
      <c r="C221" s="188" t="s">
        <v>487</v>
      </c>
      <c r="D221" s="191">
        <v>0</v>
      </c>
      <c r="E221" s="191"/>
      <c r="F221" s="190" t="str">
        <f t="shared" si="31"/>
        <v>-</v>
      </c>
    </row>
    <row r="222" spans="1:6" ht="12.75" customHeight="1">
      <c r="A222" s="187">
        <v>3523</v>
      </c>
      <c r="B222" s="76" t="s">
        <v>488</v>
      </c>
      <c r="C222" s="188" t="s">
        <v>489</v>
      </c>
      <c r="D222" s="191">
        <v>0</v>
      </c>
      <c r="E222" s="191"/>
      <c r="F222" s="190" t="str">
        <f t="shared" si="31"/>
        <v>-</v>
      </c>
    </row>
    <row r="223" spans="1:6" ht="24">
      <c r="A223" s="187" t="s">
        <v>490</v>
      </c>
      <c r="B223" s="76" t="s">
        <v>491</v>
      </c>
      <c r="C223" s="188" t="s">
        <v>490</v>
      </c>
      <c r="D223" s="191">
        <v>0</v>
      </c>
      <c r="E223" s="191"/>
      <c r="F223" s="190" t="str">
        <f t="shared" si="31"/>
        <v>-</v>
      </c>
    </row>
    <row r="224" spans="1:6" ht="24">
      <c r="A224" s="187">
        <v>36</v>
      </c>
      <c r="B224" s="76" t="s">
        <v>492</v>
      </c>
      <c r="C224" s="188" t="s">
        <v>493</v>
      </c>
      <c r="D224" s="189">
        <f t="shared" ref="D224:E224" si="51">D225+D228+D231+D236+D240+D244+D247</f>
        <v>94107.31</v>
      </c>
      <c r="E224" s="189">
        <f t="shared" si="51"/>
        <v>22361.98</v>
      </c>
      <c r="F224" s="190">
        <f t="shared" ref="F224:F235" si="52">IF(D224&lt;&gt;0,IF(E224/D224&gt;=100,"&gt;&gt;100",E224/D224*100),"-")</f>
        <v>23.762213583620699</v>
      </c>
    </row>
    <row r="225" spans="1:6" ht="12.75" customHeight="1">
      <c r="A225" s="187">
        <v>361</v>
      </c>
      <c r="B225" s="76" t="s">
        <v>494</v>
      </c>
      <c r="C225" s="188" t="s">
        <v>495</v>
      </c>
      <c r="D225" s="189">
        <f t="shared" ref="D225:E225" si="53">SUM(D226:D227)</f>
        <v>0</v>
      </c>
      <c r="E225" s="189">
        <f t="shared" si="53"/>
        <v>0</v>
      </c>
      <c r="F225" s="190" t="str">
        <f t="shared" si="52"/>
        <v>-</v>
      </c>
    </row>
    <row r="226" spans="1:6" ht="12.75" customHeight="1">
      <c r="A226" s="187">
        <v>3611</v>
      </c>
      <c r="B226" s="76" t="s">
        <v>496</v>
      </c>
      <c r="C226" s="188" t="s">
        <v>497</v>
      </c>
      <c r="D226" s="191">
        <v>0</v>
      </c>
      <c r="E226" s="191"/>
      <c r="F226" s="190" t="str">
        <f t="shared" si="52"/>
        <v>-</v>
      </c>
    </row>
    <row r="227" spans="1:6" ht="12.75" customHeight="1">
      <c r="A227" s="187">
        <v>3612</v>
      </c>
      <c r="B227" s="76" t="s">
        <v>498</v>
      </c>
      <c r="C227" s="188" t="s">
        <v>499</v>
      </c>
      <c r="D227" s="191">
        <v>0</v>
      </c>
      <c r="E227" s="191"/>
      <c r="F227" s="190" t="str">
        <f t="shared" si="52"/>
        <v>-</v>
      </c>
    </row>
    <row r="228" spans="1:6" ht="24">
      <c r="A228" s="187">
        <v>362</v>
      </c>
      <c r="B228" s="76" t="s">
        <v>500</v>
      </c>
      <c r="C228" s="188" t="s">
        <v>501</v>
      </c>
      <c r="D228" s="189">
        <f t="shared" ref="D228:E228" si="54">SUM(D229:D230)</f>
        <v>0</v>
      </c>
      <c r="E228" s="189">
        <f t="shared" si="54"/>
        <v>0</v>
      </c>
      <c r="F228" s="190" t="str">
        <f t="shared" si="52"/>
        <v>-</v>
      </c>
    </row>
    <row r="229" spans="1:6" ht="12.75" customHeight="1">
      <c r="A229" s="187">
        <v>3621</v>
      </c>
      <c r="B229" s="76" t="s">
        <v>502</v>
      </c>
      <c r="C229" s="188" t="s">
        <v>503</v>
      </c>
      <c r="D229" s="191">
        <v>0</v>
      </c>
      <c r="E229" s="191"/>
      <c r="F229" s="190" t="str">
        <f t="shared" si="52"/>
        <v>-</v>
      </c>
    </row>
    <row r="230" spans="1:6" ht="24">
      <c r="A230" s="187">
        <v>3622</v>
      </c>
      <c r="B230" s="76" t="s">
        <v>504</v>
      </c>
      <c r="C230" s="188" t="s">
        <v>505</v>
      </c>
      <c r="D230" s="191">
        <v>0</v>
      </c>
      <c r="E230" s="191"/>
      <c r="F230" s="190" t="str">
        <f t="shared" si="52"/>
        <v>-</v>
      </c>
    </row>
    <row r="231" spans="1:6" ht="12.75" customHeight="1">
      <c r="A231" s="187">
        <v>363</v>
      </c>
      <c r="B231" s="151" t="s">
        <v>506</v>
      </c>
      <c r="C231" s="188" t="s">
        <v>507</v>
      </c>
      <c r="D231" s="189">
        <f t="shared" ref="D231:E231" si="55">SUM(D232:D235)</f>
        <v>94107.31</v>
      </c>
      <c r="E231" s="189">
        <f t="shared" si="55"/>
        <v>22361.98</v>
      </c>
      <c r="F231" s="190">
        <f t="shared" si="52"/>
        <v>23.762213583620699</v>
      </c>
    </row>
    <row r="232" spans="1:6" ht="12.75" customHeight="1">
      <c r="A232" s="187">
        <v>3631</v>
      </c>
      <c r="B232" s="76" t="s">
        <v>508</v>
      </c>
      <c r="C232" s="188" t="s">
        <v>509</v>
      </c>
      <c r="D232" s="191">
        <v>14473.62</v>
      </c>
      <c r="E232" s="191">
        <v>22361.98</v>
      </c>
      <c r="F232" s="190">
        <f t="shared" si="52"/>
        <v>154.50163815272199</v>
      </c>
    </row>
    <row r="233" spans="1:6" ht="12.75" customHeight="1">
      <c r="A233" s="187">
        <v>3632</v>
      </c>
      <c r="B233" s="76" t="s">
        <v>510</v>
      </c>
      <c r="C233" s="188" t="s">
        <v>511</v>
      </c>
      <c r="D233" s="191">
        <v>79633.69</v>
      </c>
      <c r="E233" s="191"/>
      <c r="F233" s="190">
        <f t="shared" si="52"/>
        <v>0</v>
      </c>
    </row>
    <row r="234" spans="1:6" ht="12.75" customHeight="1">
      <c r="A234" s="187" t="s">
        <v>512</v>
      </c>
      <c r="B234" s="76" t="s">
        <v>513</v>
      </c>
      <c r="C234" s="188" t="s">
        <v>512</v>
      </c>
      <c r="D234" s="191">
        <v>0</v>
      </c>
      <c r="E234" s="191"/>
      <c r="F234" s="190" t="str">
        <f t="shared" si="52"/>
        <v>-</v>
      </c>
    </row>
    <row r="235" spans="1:6" ht="24">
      <c r="A235" s="187" t="s">
        <v>514</v>
      </c>
      <c r="B235" s="76" t="s">
        <v>515</v>
      </c>
      <c r="C235" s="188" t="s">
        <v>514</v>
      </c>
      <c r="D235" s="191">
        <v>0</v>
      </c>
      <c r="E235" s="191"/>
      <c r="F235" s="190" t="str">
        <f t="shared" si="52"/>
        <v>-</v>
      </c>
    </row>
    <row r="236" spans="1:6" ht="12.75" customHeight="1">
      <c r="A236" s="187" t="s">
        <v>516</v>
      </c>
      <c r="B236" s="151" t="s">
        <v>517</v>
      </c>
      <c r="C236" s="188" t="s">
        <v>516</v>
      </c>
      <c r="D236" s="189">
        <f t="shared" ref="D236:E236" si="56">SUM(D237:D239)</f>
        <v>0</v>
      </c>
      <c r="E236" s="189">
        <f t="shared" si="56"/>
        <v>0</v>
      </c>
      <c r="F236" s="190" t="str">
        <f t="shared" ref="F236:F239" si="57">IF(D236&lt;&gt;0,IF(E236/D236&gt;=100,"&gt;&gt;100",E236/D236*100),"-")</f>
        <v>-</v>
      </c>
    </row>
    <row r="237" spans="1:6" ht="12.75" customHeight="1">
      <c r="A237" s="187" t="s">
        <v>518</v>
      </c>
      <c r="B237" s="76" t="s">
        <v>519</v>
      </c>
      <c r="C237" s="188" t="s">
        <v>518</v>
      </c>
      <c r="D237" s="191">
        <v>0</v>
      </c>
      <c r="E237" s="191"/>
      <c r="F237" s="190" t="str">
        <f t="shared" si="57"/>
        <v>-</v>
      </c>
    </row>
    <row r="238" spans="1:6" ht="12.75" customHeight="1">
      <c r="A238" s="187" t="s">
        <v>520</v>
      </c>
      <c r="B238" s="76" t="s">
        <v>521</v>
      </c>
      <c r="C238" s="188" t="s">
        <v>520</v>
      </c>
      <c r="D238" s="191">
        <v>0</v>
      </c>
      <c r="E238" s="191"/>
      <c r="F238" s="190" t="str">
        <f t="shared" si="57"/>
        <v>-</v>
      </c>
    </row>
    <row r="239" spans="1:6" ht="12.75" customHeight="1">
      <c r="A239" s="187" t="s">
        <v>522</v>
      </c>
      <c r="B239" s="76" t="s">
        <v>523</v>
      </c>
      <c r="C239" s="188" t="s">
        <v>522</v>
      </c>
      <c r="D239" s="191">
        <v>0</v>
      </c>
      <c r="E239" s="191"/>
      <c r="F239" s="190" t="str">
        <f t="shared" si="57"/>
        <v>-</v>
      </c>
    </row>
    <row r="240" spans="1:6" ht="24">
      <c r="A240" s="187" t="s">
        <v>524</v>
      </c>
      <c r="B240" s="76" t="s">
        <v>525</v>
      </c>
      <c r="C240" s="188" t="s">
        <v>524</v>
      </c>
      <c r="D240" s="189">
        <f t="shared" ref="D240:E240" si="58">SUM(D241:D243)</f>
        <v>0</v>
      </c>
      <c r="E240" s="189">
        <f t="shared" si="58"/>
        <v>0</v>
      </c>
      <c r="F240" s="190" t="str">
        <f t="shared" ref="F240:F243" si="59">IF(D240&lt;&gt;0,IF(E240/D240&gt;=100,"&gt;&gt;100",E240/D240*100),"-")</f>
        <v>-</v>
      </c>
    </row>
    <row r="241" spans="1:6" ht="24">
      <c r="A241" s="187">
        <v>3672</v>
      </c>
      <c r="B241" s="76" t="s">
        <v>526</v>
      </c>
      <c r="C241" s="188" t="s">
        <v>527</v>
      </c>
      <c r="D241" s="191">
        <v>0</v>
      </c>
      <c r="E241" s="191"/>
      <c r="F241" s="190" t="str">
        <f t="shared" si="59"/>
        <v>-</v>
      </c>
    </row>
    <row r="242" spans="1:6" ht="24">
      <c r="A242" s="187">
        <v>3673</v>
      </c>
      <c r="B242" s="76" t="s">
        <v>528</v>
      </c>
      <c r="C242" s="188" t="s">
        <v>529</v>
      </c>
      <c r="D242" s="191">
        <v>0</v>
      </c>
      <c r="E242" s="191"/>
      <c r="F242" s="190" t="str">
        <f t="shared" si="59"/>
        <v>-</v>
      </c>
    </row>
    <row r="243" spans="1:6" ht="24">
      <c r="A243" s="187">
        <v>3674</v>
      </c>
      <c r="B243" s="76" t="s">
        <v>530</v>
      </c>
      <c r="C243" s="188" t="s">
        <v>531</v>
      </c>
      <c r="D243" s="191">
        <v>0</v>
      </c>
      <c r="E243" s="191"/>
      <c r="F243" s="190" t="str">
        <f t="shared" si="59"/>
        <v>-</v>
      </c>
    </row>
    <row r="244" spans="1:6" ht="12.75" customHeight="1">
      <c r="A244" s="187" t="s">
        <v>532</v>
      </c>
      <c r="B244" s="76" t="s">
        <v>533</v>
      </c>
      <c r="C244" s="188" t="s">
        <v>532</v>
      </c>
      <c r="D244" s="189">
        <f t="shared" ref="D244:E244" si="60">SUM(D245:D246)</f>
        <v>0</v>
      </c>
      <c r="E244" s="189">
        <f t="shared" si="60"/>
        <v>0</v>
      </c>
      <c r="F244" s="190" t="str">
        <f t="shared" ref="F244:F251" si="61">IF(D244&lt;&gt;0,IF(E244/D244&gt;=100,"&gt;&gt;100",E244/D244*100),"-")</f>
        <v>-</v>
      </c>
    </row>
    <row r="245" spans="1:6" ht="12.75" customHeight="1">
      <c r="A245" s="187" t="s">
        <v>534</v>
      </c>
      <c r="B245" s="76" t="s">
        <v>535</v>
      </c>
      <c r="C245" s="188" t="s">
        <v>534</v>
      </c>
      <c r="D245" s="191">
        <v>0</v>
      </c>
      <c r="E245" s="191"/>
      <c r="F245" s="190" t="str">
        <f t="shared" si="61"/>
        <v>-</v>
      </c>
    </row>
    <row r="246" spans="1:6" ht="12.75" customHeight="1">
      <c r="A246" s="187" t="s">
        <v>536</v>
      </c>
      <c r="B246" s="76" t="s">
        <v>537</v>
      </c>
      <c r="C246" s="188" t="s">
        <v>536</v>
      </c>
      <c r="D246" s="191">
        <v>0</v>
      </c>
      <c r="E246" s="191"/>
      <c r="F246" s="190" t="str">
        <f t="shared" si="61"/>
        <v>-</v>
      </c>
    </row>
    <row r="247" spans="1:6" ht="24">
      <c r="A247" s="187" t="s">
        <v>538</v>
      </c>
      <c r="B247" s="76" t="s">
        <v>539</v>
      </c>
      <c r="C247" s="188" t="s">
        <v>538</v>
      </c>
      <c r="D247" s="189">
        <f t="shared" ref="D247:E247" si="62">SUM(D248:D251)</f>
        <v>0</v>
      </c>
      <c r="E247" s="189">
        <f t="shared" si="62"/>
        <v>0</v>
      </c>
      <c r="F247" s="190" t="str">
        <f t="shared" si="61"/>
        <v>-</v>
      </c>
    </row>
    <row r="248" spans="1:6" ht="12.75" customHeight="1">
      <c r="A248" s="187" t="s">
        <v>540</v>
      </c>
      <c r="B248" s="76" t="s">
        <v>202</v>
      </c>
      <c r="C248" s="188" t="s">
        <v>540</v>
      </c>
      <c r="D248" s="191">
        <v>0</v>
      </c>
      <c r="E248" s="191"/>
      <c r="F248" s="190" t="str">
        <f t="shared" si="61"/>
        <v>-</v>
      </c>
    </row>
    <row r="249" spans="1:6" ht="12.75" customHeight="1">
      <c r="A249" s="187" t="s">
        <v>541</v>
      </c>
      <c r="B249" s="76" t="s">
        <v>204</v>
      </c>
      <c r="C249" s="188" t="s">
        <v>541</v>
      </c>
      <c r="D249" s="191">
        <v>0</v>
      </c>
      <c r="E249" s="191"/>
      <c r="F249" s="190" t="str">
        <f t="shared" si="61"/>
        <v>-</v>
      </c>
    </row>
    <row r="250" spans="1:6" ht="24">
      <c r="A250" s="187" t="s">
        <v>542</v>
      </c>
      <c r="B250" s="76" t="s">
        <v>206</v>
      </c>
      <c r="C250" s="188" t="s">
        <v>542</v>
      </c>
      <c r="D250" s="191">
        <v>0</v>
      </c>
      <c r="E250" s="191"/>
      <c r="F250" s="190" t="str">
        <f t="shared" si="61"/>
        <v>-</v>
      </c>
    </row>
    <row r="251" spans="1:6" ht="24">
      <c r="A251" s="187" t="s">
        <v>543</v>
      </c>
      <c r="B251" s="76" t="s">
        <v>208</v>
      </c>
      <c r="C251" s="188" t="s">
        <v>543</v>
      </c>
      <c r="D251" s="191">
        <v>0</v>
      </c>
      <c r="E251" s="191"/>
      <c r="F251" s="190" t="str">
        <f t="shared" si="61"/>
        <v>-</v>
      </c>
    </row>
    <row r="252" spans="1:6" ht="24">
      <c r="A252" s="187">
        <v>37</v>
      </c>
      <c r="B252" s="76" t="s">
        <v>544</v>
      </c>
      <c r="C252" s="188" t="s">
        <v>545</v>
      </c>
      <c r="D252" s="189">
        <f t="shared" ref="D252:E252" si="63">D253+D259</f>
        <v>93464.84</v>
      </c>
      <c r="E252" s="189">
        <f t="shared" si="63"/>
        <v>52255.6</v>
      </c>
      <c r="F252" s="190">
        <f t="shared" ref="F252:F258" si="64">IF(D252&lt;&gt;0,IF(E252/D252&gt;=100,"&gt;&gt;100",E252/D252*100),"-")</f>
        <v>55.909366559660299</v>
      </c>
    </row>
    <row r="253" spans="1:6" ht="24">
      <c r="A253" s="187">
        <v>371</v>
      </c>
      <c r="B253" s="76" t="s">
        <v>546</v>
      </c>
      <c r="C253" s="188" t="s">
        <v>547</v>
      </c>
      <c r="D253" s="189">
        <f t="shared" ref="D253:E253" si="65">SUM(D254:D258)</f>
        <v>0</v>
      </c>
      <c r="E253" s="189">
        <f t="shared" si="65"/>
        <v>0</v>
      </c>
      <c r="F253" s="190" t="str">
        <f t="shared" si="64"/>
        <v>-</v>
      </c>
    </row>
    <row r="254" spans="1:6" ht="24">
      <c r="A254" s="187">
        <v>3711</v>
      </c>
      <c r="B254" s="76" t="s">
        <v>548</v>
      </c>
      <c r="C254" s="188" t="s">
        <v>549</v>
      </c>
      <c r="D254" s="191">
        <v>0</v>
      </c>
      <c r="E254" s="191"/>
      <c r="F254" s="190" t="str">
        <f t="shared" si="64"/>
        <v>-</v>
      </c>
    </row>
    <row r="255" spans="1:6" ht="24">
      <c r="A255" s="187">
        <v>3712</v>
      </c>
      <c r="B255" s="76" t="s">
        <v>550</v>
      </c>
      <c r="C255" s="188" t="s">
        <v>551</v>
      </c>
      <c r="D255" s="191">
        <v>0</v>
      </c>
      <c r="E255" s="191"/>
      <c r="F255" s="190" t="str">
        <f t="shared" si="64"/>
        <v>-</v>
      </c>
    </row>
    <row r="256" spans="1:6" ht="24">
      <c r="A256" s="187" t="s">
        <v>552</v>
      </c>
      <c r="B256" s="76" t="s">
        <v>553</v>
      </c>
      <c r="C256" s="188" t="s">
        <v>552</v>
      </c>
      <c r="D256" s="191">
        <v>0</v>
      </c>
      <c r="E256" s="191"/>
      <c r="F256" s="190" t="str">
        <f t="shared" si="64"/>
        <v>-</v>
      </c>
    </row>
    <row r="257" spans="1:6" ht="24">
      <c r="A257" s="187" t="s">
        <v>554</v>
      </c>
      <c r="B257" s="76" t="s">
        <v>555</v>
      </c>
      <c r="C257" s="188" t="s">
        <v>554</v>
      </c>
      <c r="D257" s="191">
        <v>0</v>
      </c>
      <c r="E257" s="191"/>
      <c r="F257" s="190" t="str">
        <f t="shared" si="64"/>
        <v>-</v>
      </c>
    </row>
    <row r="258" spans="1:6" ht="12.75" customHeight="1">
      <c r="A258" s="187" t="s">
        <v>556</v>
      </c>
      <c r="B258" s="76" t="s">
        <v>557</v>
      </c>
      <c r="C258" s="188" t="s">
        <v>556</v>
      </c>
      <c r="D258" s="191">
        <v>0</v>
      </c>
      <c r="E258" s="191"/>
      <c r="F258" s="190" t="str">
        <f t="shared" si="64"/>
        <v>-</v>
      </c>
    </row>
    <row r="259" spans="1:6" ht="12.75" customHeight="1">
      <c r="A259" s="187">
        <v>372</v>
      </c>
      <c r="B259" s="122" t="s">
        <v>558</v>
      </c>
      <c r="C259" s="188" t="s">
        <v>559</v>
      </c>
      <c r="D259" s="189">
        <f t="shared" ref="D259:E259" si="66">SUM(D260:D262)</f>
        <v>93464.84</v>
      </c>
      <c r="E259" s="189">
        <f t="shared" si="66"/>
        <v>52255.6</v>
      </c>
      <c r="F259" s="190">
        <f t="shared" ref="F259:F262" si="67">IF(D259&lt;&gt;0,IF(E259/D259&gt;=100,"&gt;&gt;100",E259/D259*100),"-")</f>
        <v>55.909366559660299</v>
      </c>
    </row>
    <row r="260" spans="1:6" ht="12.75" customHeight="1">
      <c r="A260" s="187">
        <v>3721</v>
      </c>
      <c r="B260" s="76" t="s">
        <v>560</v>
      </c>
      <c r="C260" s="188" t="s">
        <v>561</v>
      </c>
      <c r="D260" s="191">
        <v>83203.37</v>
      </c>
      <c r="E260" s="191">
        <v>36398.519999999997</v>
      </c>
      <c r="F260" s="190">
        <f t="shared" si="67"/>
        <v>43.746449212333602</v>
      </c>
    </row>
    <row r="261" spans="1:6" ht="12.75" customHeight="1">
      <c r="A261" s="187">
        <v>3722</v>
      </c>
      <c r="B261" s="76" t="s">
        <v>562</v>
      </c>
      <c r="C261" s="188" t="s">
        <v>563</v>
      </c>
      <c r="D261" s="191">
        <v>10261.469999999999</v>
      </c>
      <c r="E261" s="191">
        <v>15857.08</v>
      </c>
      <c r="F261" s="190">
        <f t="shared" si="67"/>
        <v>154.530296341557</v>
      </c>
    </row>
    <row r="262" spans="1:6" ht="12.75" customHeight="1">
      <c r="A262" s="187" t="s">
        <v>564</v>
      </c>
      <c r="B262" s="76" t="s">
        <v>565</v>
      </c>
      <c r="C262" s="188" t="s">
        <v>564</v>
      </c>
      <c r="D262" s="191">
        <v>0</v>
      </c>
      <c r="E262" s="191"/>
      <c r="F262" s="190" t="str">
        <f t="shared" si="67"/>
        <v>-</v>
      </c>
    </row>
    <row r="263" spans="1:6" ht="12.75" customHeight="1">
      <c r="A263" s="187">
        <v>38</v>
      </c>
      <c r="B263" s="76" t="s">
        <v>566</v>
      </c>
      <c r="C263" s="188" t="s">
        <v>567</v>
      </c>
      <c r="D263" s="189">
        <f t="shared" ref="D263:E263" si="68">D264+D268+D273+D279</f>
        <v>70819.97</v>
      </c>
      <c r="E263" s="189">
        <f t="shared" si="68"/>
        <v>76980.78</v>
      </c>
      <c r="F263" s="190">
        <f t="shared" ref="F263:F267" si="69">IF(D263&lt;&gt;0,IF(E263/D263&gt;=100,"&gt;&gt;100",E263/D263*100),"-")</f>
        <v>108.69925530891901</v>
      </c>
    </row>
    <row r="264" spans="1:6" ht="12.75" customHeight="1">
      <c r="A264" s="187">
        <v>381</v>
      </c>
      <c r="B264" s="76" t="s">
        <v>568</v>
      </c>
      <c r="C264" s="188" t="s">
        <v>569</v>
      </c>
      <c r="D264" s="189">
        <f t="shared" ref="D264:E264" si="70">SUM(D265:D267)</f>
        <v>70819.97</v>
      </c>
      <c r="E264" s="189">
        <f t="shared" si="70"/>
        <v>76980.78</v>
      </c>
      <c r="F264" s="190">
        <f t="shared" si="69"/>
        <v>108.69925530891901</v>
      </c>
    </row>
    <row r="265" spans="1:6" ht="12.75" customHeight="1">
      <c r="A265" s="187">
        <v>3811</v>
      </c>
      <c r="B265" s="76" t="s">
        <v>570</v>
      </c>
      <c r="C265" s="188" t="s">
        <v>571</v>
      </c>
      <c r="D265" s="191">
        <v>70819.97</v>
      </c>
      <c r="E265" s="191">
        <v>76980.78</v>
      </c>
      <c r="F265" s="190">
        <f t="shared" si="69"/>
        <v>108.69925530891901</v>
      </c>
    </row>
    <row r="266" spans="1:6" ht="12.75" customHeight="1">
      <c r="A266" s="187">
        <v>3812</v>
      </c>
      <c r="B266" s="76" t="s">
        <v>572</v>
      </c>
      <c r="C266" s="188" t="s">
        <v>573</v>
      </c>
      <c r="D266" s="191">
        <v>0</v>
      </c>
      <c r="E266" s="191"/>
      <c r="F266" s="190" t="str">
        <f t="shared" si="69"/>
        <v>-</v>
      </c>
    </row>
    <row r="267" spans="1:6" ht="12.75" customHeight="1">
      <c r="A267" s="187" t="s">
        <v>574</v>
      </c>
      <c r="B267" s="76" t="s">
        <v>575</v>
      </c>
      <c r="C267" s="188" t="s">
        <v>574</v>
      </c>
      <c r="D267" s="191">
        <v>0</v>
      </c>
      <c r="E267" s="191"/>
      <c r="F267" s="190" t="str">
        <f t="shared" si="69"/>
        <v>-</v>
      </c>
    </row>
    <row r="268" spans="1:6" ht="12.75" customHeight="1">
      <c r="A268" s="187">
        <v>382</v>
      </c>
      <c r="B268" s="151" t="s">
        <v>576</v>
      </c>
      <c r="C268" s="188" t="s">
        <v>577</v>
      </c>
      <c r="D268" s="189">
        <f t="shared" ref="D268:E268" si="71">SUM(D269:D272)</f>
        <v>0</v>
      </c>
      <c r="E268" s="189">
        <f t="shared" si="71"/>
        <v>0</v>
      </c>
      <c r="F268" s="190" t="str">
        <f t="shared" ref="F268:F272" si="72">IF(D268&lt;&gt;0,IF(E268/D268&gt;=100,"&gt;&gt;100",E268/D268*100),"-")</f>
        <v>-</v>
      </c>
    </row>
    <row r="269" spans="1:6" ht="12.75" customHeight="1">
      <c r="A269" s="187">
        <v>3821</v>
      </c>
      <c r="B269" s="76" t="s">
        <v>578</v>
      </c>
      <c r="C269" s="188" t="s">
        <v>579</v>
      </c>
      <c r="D269" s="191">
        <v>0</v>
      </c>
      <c r="E269" s="191"/>
      <c r="F269" s="190" t="str">
        <f t="shared" si="72"/>
        <v>-</v>
      </c>
    </row>
    <row r="270" spans="1:6" ht="12.75" customHeight="1">
      <c r="A270" s="187">
        <v>3822</v>
      </c>
      <c r="B270" s="76" t="s">
        <v>580</v>
      </c>
      <c r="C270" s="188" t="s">
        <v>581</v>
      </c>
      <c r="D270" s="191">
        <v>0</v>
      </c>
      <c r="E270" s="191"/>
      <c r="F270" s="190" t="str">
        <f t="shared" si="72"/>
        <v>-</v>
      </c>
    </row>
    <row r="271" spans="1:6" ht="12.75" customHeight="1">
      <c r="A271" s="187" t="s">
        <v>582</v>
      </c>
      <c r="B271" s="76" t="s">
        <v>583</v>
      </c>
      <c r="C271" s="188" t="s">
        <v>582</v>
      </c>
      <c r="D271" s="191">
        <v>0</v>
      </c>
      <c r="E271" s="191"/>
      <c r="F271" s="190" t="str">
        <f t="shared" si="72"/>
        <v>-</v>
      </c>
    </row>
    <row r="272" spans="1:6" ht="24">
      <c r="A272" s="187" t="s">
        <v>584</v>
      </c>
      <c r="B272" s="76" t="s">
        <v>585</v>
      </c>
      <c r="C272" s="188" t="s">
        <v>584</v>
      </c>
      <c r="D272" s="191">
        <v>0</v>
      </c>
      <c r="E272" s="191"/>
      <c r="F272" s="190" t="str">
        <f t="shared" si="72"/>
        <v>-</v>
      </c>
    </row>
    <row r="273" spans="1:6" ht="12.75" customHeight="1">
      <c r="A273" s="187">
        <v>383</v>
      </c>
      <c r="B273" s="76" t="s">
        <v>586</v>
      </c>
      <c r="C273" s="188" t="s">
        <v>587</v>
      </c>
      <c r="D273" s="189">
        <f t="shared" ref="D273:E273" si="73">SUM(D274:D278)</f>
        <v>0</v>
      </c>
      <c r="E273" s="189">
        <f t="shared" si="73"/>
        <v>0</v>
      </c>
      <c r="F273" s="190" t="str">
        <f t="shared" ref="F273:F284" si="74">IF(D273&lt;&gt;0,IF(E273/D273&gt;=100,"&gt;&gt;100",E273/D273*100),"-")</f>
        <v>-</v>
      </c>
    </row>
    <row r="274" spans="1:6" ht="12.75" customHeight="1">
      <c r="A274" s="187">
        <v>3831</v>
      </c>
      <c r="B274" s="76" t="s">
        <v>588</v>
      </c>
      <c r="C274" s="188" t="s">
        <v>589</v>
      </c>
      <c r="D274" s="191">
        <v>0</v>
      </c>
      <c r="E274" s="191"/>
      <c r="F274" s="190" t="str">
        <f t="shared" si="74"/>
        <v>-</v>
      </c>
    </row>
    <row r="275" spans="1:6" ht="12.75" customHeight="1">
      <c r="A275" s="187">
        <v>3832</v>
      </c>
      <c r="B275" s="76" t="s">
        <v>590</v>
      </c>
      <c r="C275" s="188" t="s">
        <v>591</v>
      </c>
      <c r="D275" s="191">
        <v>0</v>
      </c>
      <c r="E275" s="191"/>
      <c r="F275" s="190" t="str">
        <f t="shared" si="74"/>
        <v>-</v>
      </c>
    </row>
    <row r="276" spans="1:6" ht="12.75" customHeight="1">
      <c r="A276" s="187">
        <v>3833</v>
      </c>
      <c r="B276" s="76" t="s">
        <v>592</v>
      </c>
      <c r="C276" s="188" t="s">
        <v>593</v>
      </c>
      <c r="D276" s="191">
        <v>0</v>
      </c>
      <c r="E276" s="191"/>
      <c r="F276" s="190" t="str">
        <f t="shared" si="74"/>
        <v>-</v>
      </c>
    </row>
    <row r="277" spans="1:6" ht="12.75" customHeight="1">
      <c r="A277" s="187">
        <v>3834</v>
      </c>
      <c r="B277" s="76" t="s">
        <v>594</v>
      </c>
      <c r="C277" s="188" t="s">
        <v>595</v>
      </c>
      <c r="D277" s="191">
        <v>0</v>
      </c>
      <c r="E277" s="191"/>
      <c r="F277" s="190" t="str">
        <f t="shared" si="74"/>
        <v>-</v>
      </c>
    </row>
    <row r="278" spans="1:6" ht="12.75" customHeight="1">
      <c r="A278" s="187" t="s">
        <v>596</v>
      </c>
      <c r="B278" s="76" t="s">
        <v>344</v>
      </c>
      <c r="C278" s="188" t="s">
        <v>596</v>
      </c>
      <c r="D278" s="191">
        <v>0</v>
      </c>
      <c r="E278" s="191"/>
      <c r="F278" s="190" t="str">
        <f t="shared" si="74"/>
        <v>-</v>
      </c>
    </row>
    <row r="279" spans="1:6" ht="12.75" customHeight="1">
      <c r="A279" s="187">
        <v>386</v>
      </c>
      <c r="B279" s="151" t="s">
        <v>597</v>
      </c>
      <c r="C279" s="188" t="s">
        <v>598</v>
      </c>
      <c r="D279" s="189">
        <f t="shared" ref="D279:E279" si="75">SUM(D280:D284)</f>
        <v>0</v>
      </c>
      <c r="E279" s="189">
        <f t="shared" si="75"/>
        <v>0</v>
      </c>
      <c r="F279" s="190" t="str">
        <f t="shared" si="74"/>
        <v>-</v>
      </c>
    </row>
    <row r="280" spans="1:6" ht="24">
      <c r="A280" s="187">
        <v>3861</v>
      </c>
      <c r="B280" s="76" t="s">
        <v>599</v>
      </c>
      <c r="C280" s="188" t="s">
        <v>600</v>
      </c>
      <c r="D280" s="191">
        <v>0</v>
      </c>
      <c r="E280" s="191"/>
      <c r="F280" s="190" t="str">
        <f t="shared" si="74"/>
        <v>-</v>
      </c>
    </row>
    <row r="281" spans="1:6" ht="24">
      <c r="A281" s="187">
        <v>3862</v>
      </c>
      <c r="B281" s="76" t="s">
        <v>601</v>
      </c>
      <c r="C281" s="188" t="s">
        <v>602</v>
      </c>
      <c r="D281" s="191">
        <v>0</v>
      </c>
      <c r="E281" s="191"/>
      <c r="F281" s="190" t="str">
        <f t="shared" si="74"/>
        <v>-</v>
      </c>
    </row>
    <row r="282" spans="1:6" ht="12.75" customHeight="1">
      <c r="A282" s="187">
        <v>3863</v>
      </c>
      <c r="B282" s="76" t="s">
        <v>603</v>
      </c>
      <c r="C282" s="188" t="s">
        <v>604</v>
      </c>
      <c r="D282" s="191">
        <v>0</v>
      </c>
      <c r="E282" s="191"/>
      <c r="F282" s="190" t="str">
        <f t="shared" si="74"/>
        <v>-</v>
      </c>
    </row>
    <row r="283" spans="1:6" ht="12.75" customHeight="1">
      <c r="A283" s="187" t="s">
        <v>605</v>
      </c>
      <c r="B283" s="76" t="s">
        <v>606</v>
      </c>
      <c r="C283" s="188" t="s">
        <v>605</v>
      </c>
      <c r="D283" s="191">
        <v>0</v>
      </c>
      <c r="E283" s="191"/>
      <c r="F283" s="190" t="str">
        <f t="shared" si="74"/>
        <v>-</v>
      </c>
    </row>
    <row r="284" spans="1:6" ht="24">
      <c r="A284" s="187" t="s">
        <v>607</v>
      </c>
      <c r="B284" s="76" t="s">
        <v>608</v>
      </c>
      <c r="C284" s="188" t="s">
        <v>607</v>
      </c>
      <c r="D284" s="191">
        <v>0</v>
      </c>
      <c r="E284" s="191"/>
      <c r="F284" s="190" t="str">
        <f t="shared" si="74"/>
        <v>-</v>
      </c>
    </row>
    <row r="285" spans="1:6" ht="12.75" customHeight="1">
      <c r="A285" s="187" t="s">
        <v>609</v>
      </c>
      <c r="B285" s="76" t="s">
        <v>610</v>
      </c>
      <c r="C285" s="188" t="s">
        <v>611</v>
      </c>
      <c r="D285" s="191">
        <v>0</v>
      </c>
      <c r="E285" s="191"/>
      <c r="F285" s="190" t="str">
        <f t="shared" ref="F285:F296" si="76">IF(D285&lt;&gt;0,IF(E285/D285&gt;=100,"&gt;&gt;100",E285/D285*100),"-")</f>
        <v>-</v>
      </c>
    </row>
    <row r="286" spans="1:6" ht="12.75" customHeight="1">
      <c r="A286" s="187" t="s">
        <v>609</v>
      </c>
      <c r="B286" s="76" t="s">
        <v>612</v>
      </c>
      <c r="C286" s="188" t="s">
        <v>613</v>
      </c>
      <c r="D286" s="191">
        <v>0</v>
      </c>
      <c r="E286" s="191"/>
      <c r="F286" s="190" t="str">
        <f t="shared" si="76"/>
        <v>-</v>
      </c>
    </row>
    <row r="287" spans="1:6" ht="12.75" customHeight="1">
      <c r="A287" s="187" t="s">
        <v>609</v>
      </c>
      <c r="B287" s="76" t="s">
        <v>614</v>
      </c>
      <c r="C287" s="188" t="s">
        <v>615</v>
      </c>
      <c r="D287" s="189">
        <f t="shared" ref="D287:E287" si="77">IF(D286&gt;=D285,D286-D285,0)</f>
        <v>0</v>
      </c>
      <c r="E287" s="189">
        <f t="shared" si="77"/>
        <v>0</v>
      </c>
      <c r="F287" s="190" t="str">
        <f t="shared" si="76"/>
        <v>-</v>
      </c>
    </row>
    <row r="288" spans="1:6" ht="12.75" customHeight="1">
      <c r="A288" s="187" t="s">
        <v>609</v>
      </c>
      <c r="B288" s="76" t="s">
        <v>616</v>
      </c>
      <c r="C288" s="188" t="s">
        <v>617</v>
      </c>
      <c r="D288" s="189">
        <f t="shared" ref="D288:E288" si="78">IF(D285&gt;=D286,D285-D286,0)</f>
        <v>0</v>
      </c>
      <c r="E288" s="189">
        <f t="shared" si="78"/>
        <v>0</v>
      </c>
      <c r="F288" s="190" t="str">
        <f t="shared" si="76"/>
        <v>-</v>
      </c>
    </row>
    <row r="289" spans="1:6" ht="12.75" customHeight="1">
      <c r="A289" s="187" t="s">
        <v>609</v>
      </c>
      <c r="B289" s="76" t="s">
        <v>618</v>
      </c>
      <c r="C289" s="188" t="s">
        <v>619</v>
      </c>
      <c r="D289" s="189">
        <f t="shared" ref="D289:E289" si="79">D151-D287+D288</f>
        <v>814327.74</v>
      </c>
      <c r="E289" s="189">
        <f t="shared" si="79"/>
        <v>978287.28</v>
      </c>
      <c r="F289" s="190">
        <f t="shared" si="76"/>
        <v>120.134342961226</v>
      </c>
    </row>
    <row r="290" spans="1:6" ht="12.75" customHeight="1">
      <c r="A290" s="187" t="s">
        <v>609</v>
      </c>
      <c r="B290" s="76" t="s">
        <v>620</v>
      </c>
      <c r="C290" s="188" t="s">
        <v>621</v>
      </c>
      <c r="D290" s="189">
        <f>IF(D6&gt;=D289,D6-D289,0)</f>
        <v>251942.31</v>
      </c>
      <c r="E290" s="189">
        <f>IF(E6&gt;=E289,E6-E289,0)</f>
        <v>891607.35</v>
      </c>
      <c r="F290" s="190">
        <f t="shared" si="76"/>
        <v>353.89345679969301</v>
      </c>
    </row>
    <row r="291" spans="1:6" ht="12.75" customHeight="1">
      <c r="A291" s="187" t="s">
        <v>609</v>
      </c>
      <c r="B291" s="76" t="s">
        <v>622</v>
      </c>
      <c r="C291" s="188" t="s">
        <v>623</v>
      </c>
      <c r="D291" s="189">
        <f>IF(D289&gt;=D6,D289-D6,0)</f>
        <v>0</v>
      </c>
      <c r="E291" s="189">
        <f>IF(E289&gt;=E6,E289-E6,0)</f>
        <v>0</v>
      </c>
      <c r="F291" s="190" t="str">
        <f t="shared" si="76"/>
        <v>-</v>
      </c>
    </row>
    <row r="292" spans="1:6" ht="12.75" customHeight="1">
      <c r="A292" s="187">
        <v>92211</v>
      </c>
      <c r="B292" s="76" t="s">
        <v>624</v>
      </c>
      <c r="C292" s="188" t="s">
        <v>625</v>
      </c>
      <c r="D292" s="191">
        <v>188914.66</v>
      </c>
      <c r="E292" s="191">
        <v>70927.44</v>
      </c>
      <c r="F292" s="190">
        <f t="shared" si="76"/>
        <v>37.544698754453499</v>
      </c>
    </row>
    <row r="293" spans="1:6" ht="12.75" customHeight="1">
      <c r="A293" s="187">
        <v>92221</v>
      </c>
      <c r="B293" s="76" t="s">
        <v>626</v>
      </c>
      <c r="C293" s="188" t="s">
        <v>627</v>
      </c>
      <c r="D293" s="191">
        <v>0</v>
      </c>
      <c r="E293" s="191">
        <v>0</v>
      </c>
      <c r="F293" s="190" t="str">
        <f t="shared" si="76"/>
        <v>-</v>
      </c>
    </row>
    <row r="294" spans="1:6" ht="12.75" customHeight="1">
      <c r="A294" s="187">
        <v>96</v>
      </c>
      <c r="B294" s="76" t="s">
        <v>628</v>
      </c>
      <c r="C294" s="188" t="s">
        <v>629</v>
      </c>
      <c r="D294" s="191">
        <v>49206.14</v>
      </c>
      <c r="E294" s="191">
        <v>245624.39</v>
      </c>
      <c r="F294" s="190">
        <f t="shared" si="76"/>
        <v>499.174269715121</v>
      </c>
    </row>
    <row r="295" spans="1:6" ht="24">
      <c r="A295" s="187">
        <v>9661</v>
      </c>
      <c r="B295" s="76" t="s">
        <v>630</v>
      </c>
      <c r="C295" s="188" t="s">
        <v>631</v>
      </c>
      <c r="D295" s="191">
        <v>0</v>
      </c>
      <c r="E295" s="191"/>
      <c r="F295" s="190" t="str">
        <f t="shared" si="76"/>
        <v>-</v>
      </c>
    </row>
    <row r="296" spans="1:6" ht="12.75" customHeight="1">
      <c r="A296" s="192" t="s">
        <v>632</v>
      </c>
      <c r="B296" s="80" t="s">
        <v>633</v>
      </c>
      <c r="C296" s="193" t="s">
        <v>632</v>
      </c>
      <c r="D296" s="194">
        <v>0</v>
      </c>
      <c r="E296" s="194"/>
      <c r="F296" s="195" t="str">
        <f t="shared" si="76"/>
        <v>-</v>
      </c>
    </row>
    <row r="297" spans="1:6" s="178" customFormat="1" ht="20.100000000000001" customHeight="1">
      <c r="A297" s="328" t="s">
        <v>634</v>
      </c>
      <c r="B297" s="329"/>
      <c r="C297" s="158"/>
      <c r="D297" s="196"/>
      <c r="E297" s="196"/>
      <c r="F297" s="161"/>
    </row>
    <row r="298" spans="1:6" ht="12.75" customHeight="1">
      <c r="A298" s="187">
        <v>7</v>
      </c>
      <c r="B298" s="76" t="s">
        <v>635</v>
      </c>
      <c r="C298" s="188" t="s">
        <v>636</v>
      </c>
      <c r="D298" s="189">
        <f t="shared" ref="D298:E298" si="80">D299+D311+D344+D348</f>
        <v>13724.87</v>
      </c>
      <c r="E298" s="189">
        <f t="shared" si="80"/>
        <v>33324.76</v>
      </c>
      <c r="F298" s="190">
        <f t="shared" ref="F298:F418" si="81">IF(D298&lt;&gt;0,IF(E298/D298&gt;=100,"&gt;&gt;100",E298/D298*100),"-")</f>
        <v>242.80565134678901</v>
      </c>
    </row>
    <row r="299" spans="1:6" ht="12.75" customHeight="1">
      <c r="A299" s="187">
        <v>71</v>
      </c>
      <c r="B299" s="76" t="s">
        <v>637</v>
      </c>
      <c r="C299" s="188" t="s">
        <v>638</v>
      </c>
      <c r="D299" s="189">
        <f t="shared" ref="D299:E299" si="82">D300+D304</f>
        <v>13724.87</v>
      </c>
      <c r="E299" s="189">
        <f t="shared" si="82"/>
        <v>23460.26</v>
      </c>
      <c r="F299" s="190">
        <f t="shared" si="81"/>
        <v>170.93247513455501</v>
      </c>
    </row>
    <row r="300" spans="1:6" ht="24">
      <c r="A300" s="187">
        <v>711</v>
      </c>
      <c r="B300" s="76" t="s">
        <v>639</v>
      </c>
      <c r="C300" s="188" t="s">
        <v>640</v>
      </c>
      <c r="D300" s="189">
        <f t="shared" ref="D300:E300" si="83">SUM(D301:D303)</f>
        <v>13724.87</v>
      </c>
      <c r="E300" s="189">
        <f t="shared" si="83"/>
        <v>23460.26</v>
      </c>
      <c r="F300" s="190">
        <f t="shared" si="81"/>
        <v>170.93247513455501</v>
      </c>
    </row>
    <row r="301" spans="1:6" ht="12.75" customHeight="1">
      <c r="A301" s="187">
        <v>7111</v>
      </c>
      <c r="B301" s="76" t="s">
        <v>641</v>
      </c>
      <c r="C301" s="188" t="s">
        <v>642</v>
      </c>
      <c r="D301" s="191">
        <v>13724.87</v>
      </c>
      <c r="E301" s="191">
        <v>23460.26</v>
      </c>
      <c r="F301" s="190">
        <f t="shared" si="81"/>
        <v>170.93247513455501</v>
      </c>
    </row>
    <row r="302" spans="1:6" ht="12.75" customHeight="1">
      <c r="A302" s="187">
        <v>7112</v>
      </c>
      <c r="B302" s="76" t="s">
        <v>643</v>
      </c>
      <c r="C302" s="188" t="s">
        <v>644</v>
      </c>
      <c r="D302" s="191">
        <v>0</v>
      </c>
      <c r="E302" s="191"/>
      <c r="F302" s="190" t="str">
        <f t="shared" si="81"/>
        <v>-</v>
      </c>
    </row>
    <row r="303" spans="1:6" ht="12.75" customHeight="1">
      <c r="A303" s="187">
        <v>7113</v>
      </c>
      <c r="B303" s="76" t="s">
        <v>645</v>
      </c>
      <c r="C303" s="188" t="s">
        <v>646</v>
      </c>
      <c r="D303" s="191">
        <v>0</v>
      </c>
      <c r="E303" s="191"/>
      <c r="F303" s="190" t="str">
        <f t="shared" si="81"/>
        <v>-</v>
      </c>
    </row>
    <row r="304" spans="1:6" ht="12.75" customHeight="1">
      <c r="A304" s="187">
        <v>712</v>
      </c>
      <c r="B304" s="76" t="s">
        <v>647</v>
      </c>
      <c r="C304" s="188" t="s">
        <v>648</v>
      </c>
      <c r="D304" s="189">
        <f t="shared" ref="D304:E304" si="84">SUM(D305:D310)</f>
        <v>0</v>
      </c>
      <c r="E304" s="189">
        <f t="shared" si="84"/>
        <v>0</v>
      </c>
      <c r="F304" s="190" t="str">
        <f t="shared" si="81"/>
        <v>-</v>
      </c>
    </row>
    <row r="305" spans="1:6" ht="12.75" customHeight="1">
      <c r="A305" s="187">
        <v>7121</v>
      </c>
      <c r="B305" s="76" t="s">
        <v>649</v>
      </c>
      <c r="C305" s="188" t="s">
        <v>650</v>
      </c>
      <c r="D305" s="191">
        <v>0</v>
      </c>
      <c r="E305" s="191"/>
      <c r="F305" s="190" t="str">
        <f t="shared" si="81"/>
        <v>-</v>
      </c>
    </row>
    <row r="306" spans="1:6" ht="12.75" customHeight="1">
      <c r="A306" s="187">
        <v>7122</v>
      </c>
      <c r="B306" s="76" t="s">
        <v>651</v>
      </c>
      <c r="C306" s="188" t="s">
        <v>652</v>
      </c>
      <c r="D306" s="191">
        <v>0</v>
      </c>
      <c r="E306" s="191"/>
      <c r="F306" s="190" t="str">
        <f t="shared" si="81"/>
        <v>-</v>
      </c>
    </row>
    <row r="307" spans="1:6" ht="12.75" customHeight="1">
      <c r="A307" s="187">
        <v>7123</v>
      </c>
      <c r="B307" s="76" t="s">
        <v>653</v>
      </c>
      <c r="C307" s="188" t="s">
        <v>654</v>
      </c>
      <c r="D307" s="191">
        <v>0</v>
      </c>
      <c r="E307" s="191"/>
      <c r="F307" s="190" t="str">
        <f t="shared" si="81"/>
        <v>-</v>
      </c>
    </row>
    <row r="308" spans="1:6" ht="12.75" customHeight="1">
      <c r="A308" s="187">
        <v>7124</v>
      </c>
      <c r="B308" s="76" t="s">
        <v>655</v>
      </c>
      <c r="C308" s="188" t="s">
        <v>656</v>
      </c>
      <c r="D308" s="191">
        <v>0</v>
      </c>
      <c r="E308" s="191"/>
      <c r="F308" s="190" t="str">
        <f t="shared" si="81"/>
        <v>-</v>
      </c>
    </row>
    <row r="309" spans="1:6" ht="12.75" customHeight="1">
      <c r="A309" s="187">
        <v>7125</v>
      </c>
      <c r="B309" s="76" t="s">
        <v>657</v>
      </c>
      <c r="C309" s="188" t="s">
        <v>658</v>
      </c>
      <c r="D309" s="191">
        <v>0</v>
      </c>
      <c r="E309" s="191"/>
      <c r="F309" s="190" t="str">
        <f t="shared" si="81"/>
        <v>-</v>
      </c>
    </row>
    <row r="310" spans="1:6" ht="12.75" customHeight="1">
      <c r="A310" s="187">
        <v>7126</v>
      </c>
      <c r="B310" s="76" t="s">
        <v>659</v>
      </c>
      <c r="C310" s="188" t="s">
        <v>660</v>
      </c>
      <c r="D310" s="191">
        <v>0</v>
      </c>
      <c r="E310" s="191"/>
      <c r="F310" s="190" t="str">
        <f t="shared" si="81"/>
        <v>-</v>
      </c>
    </row>
    <row r="311" spans="1:6" ht="24">
      <c r="A311" s="187">
        <v>72</v>
      </c>
      <c r="B311" s="122" t="s">
        <v>661</v>
      </c>
      <c r="C311" s="188" t="s">
        <v>662</v>
      </c>
      <c r="D311" s="189">
        <f t="shared" ref="D311:E311" si="85">D312+D317+D326+D331+D336+D339</f>
        <v>0</v>
      </c>
      <c r="E311" s="189">
        <f t="shared" si="85"/>
        <v>9864.5</v>
      </c>
      <c r="F311" s="190" t="str">
        <f t="shared" si="81"/>
        <v>-</v>
      </c>
    </row>
    <row r="312" spans="1:6" ht="12.75" customHeight="1">
      <c r="A312" s="187">
        <v>721</v>
      </c>
      <c r="B312" s="76" t="s">
        <v>663</v>
      </c>
      <c r="C312" s="188" t="s">
        <v>664</v>
      </c>
      <c r="D312" s="189">
        <f t="shared" ref="D312:E312" si="86">SUM(D313:D316)</f>
        <v>0</v>
      </c>
      <c r="E312" s="189">
        <f t="shared" si="86"/>
        <v>9864.5</v>
      </c>
      <c r="F312" s="190" t="str">
        <f t="shared" si="81"/>
        <v>-</v>
      </c>
    </row>
    <row r="313" spans="1:6" ht="12.75" customHeight="1">
      <c r="A313" s="187">
        <v>7211</v>
      </c>
      <c r="B313" s="76" t="s">
        <v>665</v>
      </c>
      <c r="C313" s="188" t="s">
        <v>666</v>
      </c>
      <c r="D313" s="191">
        <v>0</v>
      </c>
      <c r="E313" s="191">
        <v>9864.5</v>
      </c>
      <c r="F313" s="190" t="str">
        <f t="shared" si="81"/>
        <v>-</v>
      </c>
    </row>
    <row r="314" spans="1:6" ht="12.75" customHeight="1">
      <c r="A314" s="187">
        <v>7212</v>
      </c>
      <c r="B314" s="76" t="s">
        <v>667</v>
      </c>
      <c r="C314" s="188" t="s">
        <v>668</v>
      </c>
      <c r="D314" s="191">
        <v>0</v>
      </c>
      <c r="E314" s="191"/>
      <c r="F314" s="190" t="str">
        <f t="shared" si="81"/>
        <v>-</v>
      </c>
    </row>
    <row r="315" spans="1:6" ht="12.75" customHeight="1">
      <c r="A315" s="187">
        <v>7213</v>
      </c>
      <c r="B315" s="76" t="s">
        <v>669</v>
      </c>
      <c r="C315" s="188" t="s">
        <v>670</v>
      </c>
      <c r="D315" s="191">
        <v>0</v>
      </c>
      <c r="E315" s="191"/>
      <c r="F315" s="190" t="str">
        <f t="shared" si="81"/>
        <v>-</v>
      </c>
    </row>
    <row r="316" spans="1:6" ht="12.75" customHeight="1">
      <c r="A316" s="187">
        <v>7214</v>
      </c>
      <c r="B316" s="76" t="s">
        <v>671</v>
      </c>
      <c r="C316" s="188" t="s">
        <v>672</v>
      </c>
      <c r="D316" s="191">
        <v>0</v>
      </c>
      <c r="E316" s="191"/>
      <c r="F316" s="190" t="str">
        <f t="shared" si="81"/>
        <v>-</v>
      </c>
    </row>
    <row r="317" spans="1:6" ht="12.75" customHeight="1">
      <c r="A317" s="187">
        <v>722</v>
      </c>
      <c r="B317" s="76" t="s">
        <v>673</v>
      </c>
      <c r="C317" s="188" t="s">
        <v>674</v>
      </c>
      <c r="D317" s="189">
        <f t="shared" ref="D317:E317" si="87">SUM(D318:D325)</f>
        <v>0</v>
      </c>
      <c r="E317" s="189">
        <f t="shared" si="87"/>
        <v>0</v>
      </c>
      <c r="F317" s="190" t="str">
        <f t="shared" si="81"/>
        <v>-</v>
      </c>
    </row>
    <row r="318" spans="1:6" ht="12.75" customHeight="1">
      <c r="A318" s="187">
        <v>7221</v>
      </c>
      <c r="B318" s="76" t="s">
        <v>675</v>
      </c>
      <c r="C318" s="188" t="s">
        <v>676</v>
      </c>
      <c r="D318" s="191">
        <v>0</v>
      </c>
      <c r="E318" s="191"/>
      <c r="F318" s="190" t="str">
        <f t="shared" si="81"/>
        <v>-</v>
      </c>
    </row>
    <row r="319" spans="1:6" ht="12.75" customHeight="1">
      <c r="A319" s="187">
        <v>7222</v>
      </c>
      <c r="B319" s="76" t="s">
        <v>677</v>
      </c>
      <c r="C319" s="188" t="s">
        <v>678</v>
      </c>
      <c r="D319" s="191">
        <v>0</v>
      </c>
      <c r="E319" s="191"/>
      <c r="F319" s="190" t="str">
        <f t="shared" si="81"/>
        <v>-</v>
      </c>
    </row>
    <row r="320" spans="1:6" ht="12.75" customHeight="1">
      <c r="A320" s="187">
        <v>7223</v>
      </c>
      <c r="B320" s="76" t="s">
        <v>679</v>
      </c>
      <c r="C320" s="188" t="s">
        <v>680</v>
      </c>
      <c r="D320" s="191">
        <v>0</v>
      </c>
      <c r="E320" s="191"/>
      <c r="F320" s="190" t="str">
        <f t="shared" si="81"/>
        <v>-</v>
      </c>
    </row>
    <row r="321" spans="1:6" ht="12.75" customHeight="1">
      <c r="A321" s="187">
        <v>7224</v>
      </c>
      <c r="B321" s="76" t="s">
        <v>681</v>
      </c>
      <c r="C321" s="188" t="s">
        <v>682</v>
      </c>
      <c r="D321" s="191">
        <v>0</v>
      </c>
      <c r="E321" s="191"/>
      <c r="F321" s="190" t="str">
        <f t="shared" si="81"/>
        <v>-</v>
      </c>
    </row>
    <row r="322" spans="1:6" ht="12.75" customHeight="1">
      <c r="A322" s="187">
        <v>7225</v>
      </c>
      <c r="B322" s="76" t="s">
        <v>683</v>
      </c>
      <c r="C322" s="188" t="s">
        <v>684</v>
      </c>
      <c r="D322" s="191">
        <v>0</v>
      </c>
      <c r="E322" s="191"/>
      <c r="F322" s="190" t="str">
        <f t="shared" si="81"/>
        <v>-</v>
      </c>
    </row>
    <row r="323" spans="1:6" ht="12.75" customHeight="1">
      <c r="A323" s="187">
        <v>7226</v>
      </c>
      <c r="B323" s="76" t="s">
        <v>685</v>
      </c>
      <c r="C323" s="188" t="s">
        <v>686</v>
      </c>
      <c r="D323" s="191">
        <v>0</v>
      </c>
      <c r="E323" s="191"/>
      <c r="F323" s="190" t="str">
        <f t="shared" si="81"/>
        <v>-</v>
      </c>
    </row>
    <row r="324" spans="1:6" ht="12.75" customHeight="1">
      <c r="A324" s="187">
        <v>7227</v>
      </c>
      <c r="B324" s="76" t="s">
        <v>687</v>
      </c>
      <c r="C324" s="188" t="s">
        <v>688</v>
      </c>
      <c r="D324" s="191">
        <v>0</v>
      </c>
      <c r="E324" s="191"/>
      <c r="F324" s="190" t="str">
        <f t="shared" si="81"/>
        <v>-</v>
      </c>
    </row>
    <row r="325" spans="1:6" ht="12.75" customHeight="1">
      <c r="A325" s="187" t="s">
        <v>689</v>
      </c>
      <c r="B325" s="76" t="s">
        <v>690</v>
      </c>
      <c r="C325" s="188" t="s">
        <v>689</v>
      </c>
      <c r="D325" s="191">
        <v>0</v>
      </c>
      <c r="E325" s="191"/>
      <c r="F325" s="190" t="str">
        <f t="shared" si="81"/>
        <v>-</v>
      </c>
    </row>
    <row r="326" spans="1:6" ht="12.75" customHeight="1">
      <c r="A326" s="187">
        <v>723</v>
      </c>
      <c r="B326" s="122" t="s">
        <v>691</v>
      </c>
      <c r="C326" s="188" t="s">
        <v>692</v>
      </c>
      <c r="D326" s="189">
        <f t="shared" ref="D326:E326" si="88">SUM(D327:D330)</f>
        <v>0</v>
      </c>
      <c r="E326" s="189">
        <f t="shared" si="88"/>
        <v>0</v>
      </c>
      <c r="F326" s="190" t="str">
        <f t="shared" si="81"/>
        <v>-</v>
      </c>
    </row>
    <row r="327" spans="1:6" ht="12.75" customHeight="1">
      <c r="A327" s="187">
        <v>7231</v>
      </c>
      <c r="B327" s="76" t="s">
        <v>693</v>
      </c>
      <c r="C327" s="188" t="s">
        <v>694</v>
      </c>
      <c r="D327" s="191">
        <v>0</v>
      </c>
      <c r="E327" s="191"/>
      <c r="F327" s="190" t="str">
        <f t="shared" si="81"/>
        <v>-</v>
      </c>
    </row>
    <row r="328" spans="1:6" ht="12.75" customHeight="1">
      <c r="A328" s="187">
        <v>7232</v>
      </c>
      <c r="B328" s="76" t="s">
        <v>695</v>
      </c>
      <c r="C328" s="188" t="s">
        <v>696</v>
      </c>
      <c r="D328" s="191">
        <v>0</v>
      </c>
      <c r="E328" s="191"/>
      <c r="F328" s="190" t="str">
        <f t="shared" si="81"/>
        <v>-</v>
      </c>
    </row>
    <row r="329" spans="1:6" ht="12.75" customHeight="1">
      <c r="A329" s="187">
        <v>7233</v>
      </c>
      <c r="B329" s="76" t="s">
        <v>697</v>
      </c>
      <c r="C329" s="188" t="s">
        <v>698</v>
      </c>
      <c r="D329" s="191">
        <v>0</v>
      </c>
      <c r="E329" s="191"/>
      <c r="F329" s="190" t="str">
        <f t="shared" si="81"/>
        <v>-</v>
      </c>
    </row>
    <row r="330" spans="1:6" ht="12.75" customHeight="1">
      <c r="A330" s="187">
        <v>7234</v>
      </c>
      <c r="B330" s="122" t="s">
        <v>699</v>
      </c>
      <c r="C330" s="188" t="s">
        <v>700</v>
      </c>
      <c r="D330" s="191">
        <v>0</v>
      </c>
      <c r="E330" s="191"/>
      <c r="F330" s="190" t="str">
        <f t="shared" si="81"/>
        <v>-</v>
      </c>
    </row>
    <row r="331" spans="1:6" ht="24">
      <c r="A331" s="187">
        <v>724</v>
      </c>
      <c r="B331" s="122" t="s">
        <v>701</v>
      </c>
      <c r="C331" s="188" t="s">
        <v>702</v>
      </c>
      <c r="D331" s="189">
        <f t="shared" ref="D331:E331" si="89">SUM(D332:D335)</f>
        <v>0</v>
      </c>
      <c r="E331" s="189">
        <f t="shared" si="89"/>
        <v>0</v>
      </c>
      <c r="F331" s="190" t="str">
        <f t="shared" si="81"/>
        <v>-</v>
      </c>
    </row>
    <row r="332" spans="1:6" ht="12.75" customHeight="1">
      <c r="A332" s="187">
        <v>7241</v>
      </c>
      <c r="B332" s="76" t="s">
        <v>703</v>
      </c>
      <c r="C332" s="188" t="s">
        <v>704</v>
      </c>
      <c r="D332" s="191">
        <v>0</v>
      </c>
      <c r="E332" s="191"/>
      <c r="F332" s="190" t="str">
        <f t="shared" si="81"/>
        <v>-</v>
      </c>
    </row>
    <row r="333" spans="1:6" ht="12.75" customHeight="1">
      <c r="A333" s="187">
        <v>7242</v>
      </c>
      <c r="B333" s="76" t="s">
        <v>705</v>
      </c>
      <c r="C333" s="188" t="s">
        <v>706</v>
      </c>
      <c r="D333" s="191">
        <v>0</v>
      </c>
      <c r="E333" s="191"/>
      <c r="F333" s="190" t="str">
        <f t="shared" si="81"/>
        <v>-</v>
      </c>
    </row>
    <row r="334" spans="1:6" ht="12.75" customHeight="1">
      <c r="A334" s="187">
        <v>7243</v>
      </c>
      <c r="B334" s="76" t="s">
        <v>707</v>
      </c>
      <c r="C334" s="188" t="s">
        <v>708</v>
      </c>
      <c r="D334" s="191">
        <v>0</v>
      </c>
      <c r="E334" s="191"/>
      <c r="F334" s="190" t="str">
        <f t="shared" si="81"/>
        <v>-</v>
      </c>
    </row>
    <row r="335" spans="1:6" ht="12.75" customHeight="1">
      <c r="A335" s="187">
        <v>7244</v>
      </c>
      <c r="B335" s="76" t="s">
        <v>709</v>
      </c>
      <c r="C335" s="188" t="s">
        <v>710</v>
      </c>
      <c r="D335" s="191">
        <v>0</v>
      </c>
      <c r="E335" s="191"/>
      <c r="F335" s="190" t="str">
        <f t="shared" si="81"/>
        <v>-</v>
      </c>
    </row>
    <row r="336" spans="1:6" ht="12.75" customHeight="1">
      <c r="A336" s="187">
        <v>725</v>
      </c>
      <c r="B336" s="76" t="s">
        <v>711</v>
      </c>
      <c r="C336" s="188" t="s">
        <v>712</v>
      </c>
      <c r="D336" s="189">
        <f t="shared" ref="D336:E336" si="90">SUM(D337:D338)</f>
        <v>0</v>
      </c>
      <c r="E336" s="189">
        <f t="shared" si="90"/>
        <v>0</v>
      </c>
      <c r="F336" s="190" t="str">
        <f t="shared" si="81"/>
        <v>-</v>
      </c>
    </row>
    <row r="337" spans="1:6" ht="12.75" customHeight="1">
      <c r="A337" s="187">
        <v>7251</v>
      </c>
      <c r="B337" s="76" t="s">
        <v>713</v>
      </c>
      <c r="C337" s="188" t="s">
        <v>714</v>
      </c>
      <c r="D337" s="191">
        <v>0</v>
      </c>
      <c r="E337" s="191"/>
      <c r="F337" s="190" t="str">
        <f t="shared" si="81"/>
        <v>-</v>
      </c>
    </row>
    <row r="338" spans="1:6" ht="12.75" customHeight="1">
      <c r="A338" s="187">
        <v>7252</v>
      </c>
      <c r="B338" s="76" t="s">
        <v>715</v>
      </c>
      <c r="C338" s="188" t="s">
        <v>716</v>
      </c>
      <c r="D338" s="191">
        <v>0</v>
      </c>
      <c r="E338" s="191"/>
      <c r="F338" s="190" t="str">
        <f t="shared" si="81"/>
        <v>-</v>
      </c>
    </row>
    <row r="339" spans="1:6" ht="12.75" customHeight="1">
      <c r="A339" s="187">
        <v>726</v>
      </c>
      <c r="B339" s="76" t="s">
        <v>717</v>
      </c>
      <c r="C339" s="188" t="s">
        <v>718</v>
      </c>
      <c r="D339" s="189">
        <f t="shared" ref="D339:E339" si="91">SUM(D340:D343)</f>
        <v>0</v>
      </c>
      <c r="E339" s="189">
        <f t="shared" si="91"/>
        <v>0</v>
      </c>
      <c r="F339" s="190" t="str">
        <f t="shared" si="81"/>
        <v>-</v>
      </c>
    </row>
    <row r="340" spans="1:6" ht="12.75" customHeight="1">
      <c r="A340" s="187">
        <v>7261</v>
      </c>
      <c r="B340" s="76" t="s">
        <v>719</v>
      </c>
      <c r="C340" s="188" t="s">
        <v>720</v>
      </c>
      <c r="D340" s="191">
        <v>0</v>
      </c>
      <c r="E340" s="191"/>
      <c r="F340" s="190" t="str">
        <f t="shared" si="81"/>
        <v>-</v>
      </c>
    </row>
    <row r="341" spans="1:6" ht="12.75" customHeight="1">
      <c r="A341" s="187">
        <v>7262</v>
      </c>
      <c r="B341" s="76" t="s">
        <v>721</v>
      </c>
      <c r="C341" s="188" t="s">
        <v>722</v>
      </c>
      <c r="D341" s="191">
        <v>0</v>
      </c>
      <c r="E341" s="191"/>
      <c r="F341" s="190" t="str">
        <f t="shared" si="81"/>
        <v>-</v>
      </c>
    </row>
    <row r="342" spans="1:6" ht="12.75" customHeight="1">
      <c r="A342" s="187">
        <v>7263</v>
      </c>
      <c r="B342" s="76" t="s">
        <v>723</v>
      </c>
      <c r="C342" s="188" t="s">
        <v>724</v>
      </c>
      <c r="D342" s="191">
        <v>0</v>
      </c>
      <c r="E342" s="191"/>
      <c r="F342" s="190" t="str">
        <f t="shared" si="81"/>
        <v>-</v>
      </c>
    </row>
    <row r="343" spans="1:6" ht="12.75" customHeight="1">
      <c r="A343" s="187">
        <v>7264</v>
      </c>
      <c r="B343" s="76" t="s">
        <v>725</v>
      </c>
      <c r="C343" s="188" t="s">
        <v>726</v>
      </c>
      <c r="D343" s="191">
        <v>0</v>
      </c>
      <c r="E343" s="191"/>
      <c r="F343" s="190" t="str">
        <f t="shared" si="81"/>
        <v>-</v>
      </c>
    </row>
    <row r="344" spans="1:6" ht="24">
      <c r="A344" s="187">
        <v>73</v>
      </c>
      <c r="B344" s="76" t="s">
        <v>727</v>
      </c>
      <c r="C344" s="188" t="s">
        <v>728</v>
      </c>
      <c r="D344" s="189">
        <f t="shared" ref="D344:E344" si="92">D345</f>
        <v>0</v>
      </c>
      <c r="E344" s="189">
        <f t="shared" si="92"/>
        <v>0</v>
      </c>
      <c r="F344" s="190" t="str">
        <f t="shared" si="81"/>
        <v>-</v>
      </c>
    </row>
    <row r="345" spans="1:6" ht="24">
      <c r="A345" s="187">
        <v>731</v>
      </c>
      <c r="B345" s="76" t="s">
        <v>729</v>
      </c>
      <c r="C345" s="188" t="s">
        <v>730</v>
      </c>
      <c r="D345" s="189">
        <f t="shared" ref="D345:E345" si="93">SUM(D346:D347)</f>
        <v>0</v>
      </c>
      <c r="E345" s="189">
        <f t="shared" si="93"/>
        <v>0</v>
      </c>
      <c r="F345" s="190" t="str">
        <f t="shared" si="81"/>
        <v>-</v>
      </c>
    </row>
    <row r="346" spans="1:6" ht="12.75" customHeight="1">
      <c r="A346" s="187">
        <v>7311</v>
      </c>
      <c r="B346" s="76" t="s">
        <v>731</v>
      </c>
      <c r="C346" s="188" t="s">
        <v>732</v>
      </c>
      <c r="D346" s="191">
        <v>0</v>
      </c>
      <c r="E346" s="191"/>
      <c r="F346" s="190" t="str">
        <f t="shared" si="81"/>
        <v>-</v>
      </c>
    </row>
    <row r="347" spans="1:6" ht="12.75" customHeight="1">
      <c r="A347" s="187">
        <v>7312</v>
      </c>
      <c r="B347" s="76" t="s">
        <v>733</v>
      </c>
      <c r="C347" s="188" t="s">
        <v>734</v>
      </c>
      <c r="D347" s="191">
        <v>0</v>
      </c>
      <c r="E347" s="191"/>
      <c r="F347" s="190" t="str">
        <f t="shared" si="81"/>
        <v>-</v>
      </c>
    </row>
    <row r="348" spans="1:6" ht="12.75" customHeight="1">
      <c r="A348" s="187">
        <v>74</v>
      </c>
      <c r="B348" s="76" t="s">
        <v>735</v>
      </c>
      <c r="C348" s="188" t="s">
        <v>736</v>
      </c>
      <c r="D348" s="189">
        <f t="shared" ref="D348:E348" si="94">D349</f>
        <v>0</v>
      </c>
      <c r="E348" s="189">
        <f t="shared" si="94"/>
        <v>0</v>
      </c>
      <c r="F348" s="190" t="str">
        <f t="shared" si="81"/>
        <v>-</v>
      </c>
    </row>
    <row r="349" spans="1:6" ht="12.75" customHeight="1">
      <c r="A349" s="187">
        <v>741</v>
      </c>
      <c r="B349" s="76" t="s">
        <v>737</v>
      </c>
      <c r="C349" s="188" t="s">
        <v>738</v>
      </c>
      <c r="D349" s="191">
        <v>0</v>
      </c>
      <c r="E349" s="191"/>
      <c r="F349" s="190" t="str">
        <f t="shared" si="81"/>
        <v>-</v>
      </c>
    </row>
    <row r="350" spans="1:6" ht="12.75" customHeight="1">
      <c r="A350" s="187">
        <v>4</v>
      </c>
      <c r="B350" s="76" t="s">
        <v>739</v>
      </c>
      <c r="C350" s="188" t="s">
        <v>740</v>
      </c>
      <c r="D350" s="189">
        <f t="shared" ref="D350:E350" si="95">D351+D363+D396+D400+D402</f>
        <v>384654.39</v>
      </c>
      <c r="E350" s="189">
        <f t="shared" si="95"/>
        <v>958527.71</v>
      </c>
      <c r="F350" s="190">
        <f t="shared" si="81"/>
        <v>249.19193304930201</v>
      </c>
    </row>
    <row r="351" spans="1:6" ht="12.75" customHeight="1">
      <c r="A351" s="187">
        <v>41</v>
      </c>
      <c r="B351" s="76" t="s">
        <v>741</v>
      </c>
      <c r="C351" s="188" t="s">
        <v>742</v>
      </c>
      <c r="D351" s="189">
        <f t="shared" ref="D351:E351" si="96">D352+D356</f>
        <v>0</v>
      </c>
      <c r="E351" s="189">
        <f t="shared" si="96"/>
        <v>0</v>
      </c>
      <c r="F351" s="190" t="str">
        <f t="shared" si="81"/>
        <v>-</v>
      </c>
    </row>
    <row r="352" spans="1:6" ht="12.75" customHeight="1">
      <c r="A352" s="187">
        <v>411</v>
      </c>
      <c r="B352" s="76" t="s">
        <v>743</v>
      </c>
      <c r="C352" s="188" t="s">
        <v>744</v>
      </c>
      <c r="D352" s="189">
        <f t="shared" ref="D352:E352" si="97">SUM(D353:D355)</f>
        <v>0</v>
      </c>
      <c r="E352" s="189">
        <f t="shared" si="97"/>
        <v>0</v>
      </c>
      <c r="F352" s="190" t="str">
        <f t="shared" si="81"/>
        <v>-</v>
      </c>
    </row>
    <row r="353" spans="1:6" ht="12.75" customHeight="1">
      <c r="A353" s="187">
        <v>4111</v>
      </c>
      <c r="B353" s="76" t="s">
        <v>641</v>
      </c>
      <c r="C353" s="188" t="s">
        <v>745</v>
      </c>
      <c r="D353" s="191">
        <v>0</v>
      </c>
      <c r="E353" s="191"/>
      <c r="F353" s="190" t="str">
        <f t="shared" si="81"/>
        <v>-</v>
      </c>
    </row>
    <row r="354" spans="1:6" ht="12.75" customHeight="1">
      <c r="A354" s="187">
        <v>4112</v>
      </c>
      <c r="B354" s="76" t="s">
        <v>643</v>
      </c>
      <c r="C354" s="188" t="s">
        <v>746</v>
      </c>
      <c r="D354" s="191">
        <v>0</v>
      </c>
      <c r="E354" s="191"/>
      <c r="F354" s="190" t="str">
        <f t="shared" si="81"/>
        <v>-</v>
      </c>
    </row>
    <row r="355" spans="1:6" ht="12.75" customHeight="1">
      <c r="A355" s="187">
        <v>4113</v>
      </c>
      <c r="B355" s="76" t="s">
        <v>747</v>
      </c>
      <c r="C355" s="188" t="s">
        <v>748</v>
      </c>
      <c r="D355" s="191">
        <v>0</v>
      </c>
      <c r="E355" s="191"/>
      <c r="F355" s="190" t="str">
        <f t="shared" si="81"/>
        <v>-</v>
      </c>
    </row>
    <row r="356" spans="1:6" ht="12.75" customHeight="1">
      <c r="A356" s="187">
        <v>412</v>
      </c>
      <c r="B356" s="76" t="s">
        <v>749</v>
      </c>
      <c r="C356" s="188" t="s">
        <v>750</v>
      </c>
      <c r="D356" s="189">
        <f t="shared" ref="D356:E356" si="98">SUM(D357:D362)</f>
        <v>0</v>
      </c>
      <c r="E356" s="189">
        <f t="shared" si="98"/>
        <v>0</v>
      </c>
      <c r="F356" s="190" t="str">
        <f t="shared" si="81"/>
        <v>-</v>
      </c>
    </row>
    <row r="357" spans="1:6" ht="12.75" customHeight="1">
      <c r="A357" s="187">
        <v>4121</v>
      </c>
      <c r="B357" s="76" t="s">
        <v>649</v>
      </c>
      <c r="C357" s="188" t="s">
        <v>751</v>
      </c>
      <c r="D357" s="191">
        <v>0</v>
      </c>
      <c r="E357" s="191"/>
      <c r="F357" s="190" t="str">
        <f t="shared" si="81"/>
        <v>-</v>
      </c>
    </row>
    <row r="358" spans="1:6" ht="12.75" customHeight="1">
      <c r="A358" s="187">
        <v>4122</v>
      </c>
      <c r="B358" s="76" t="s">
        <v>651</v>
      </c>
      <c r="C358" s="188" t="s">
        <v>752</v>
      </c>
      <c r="D358" s="191">
        <v>0</v>
      </c>
      <c r="E358" s="191"/>
      <c r="F358" s="190" t="str">
        <f t="shared" si="81"/>
        <v>-</v>
      </c>
    </row>
    <row r="359" spans="1:6" ht="12.75" customHeight="1">
      <c r="A359" s="187">
        <v>4123</v>
      </c>
      <c r="B359" s="76" t="s">
        <v>653</v>
      </c>
      <c r="C359" s="188" t="s">
        <v>753</v>
      </c>
      <c r="D359" s="191">
        <v>0</v>
      </c>
      <c r="E359" s="191"/>
      <c r="F359" s="190" t="str">
        <f t="shared" si="81"/>
        <v>-</v>
      </c>
    </row>
    <row r="360" spans="1:6" ht="12.75" customHeight="1">
      <c r="A360" s="187">
        <v>4124</v>
      </c>
      <c r="B360" s="76" t="s">
        <v>655</v>
      </c>
      <c r="C360" s="188" t="s">
        <v>754</v>
      </c>
      <c r="D360" s="191">
        <v>0</v>
      </c>
      <c r="E360" s="191"/>
      <c r="F360" s="190" t="str">
        <f t="shared" si="81"/>
        <v>-</v>
      </c>
    </row>
    <row r="361" spans="1:6" ht="12.75" customHeight="1">
      <c r="A361" s="187">
        <v>4125</v>
      </c>
      <c r="B361" s="76" t="s">
        <v>657</v>
      </c>
      <c r="C361" s="188" t="s">
        <v>755</v>
      </c>
      <c r="D361" s="191">
        <v>0</v>
      </c>
      <c r="E361" s="191"/>
      <c r="F361" s="190" t="str">
        <f t="shared" si="81"/>
        <v>-</v>
      </c>
    </row>
    <row r="362" spans="1:6" ht="12.75" customHeight="1">
      <c r="A362" s="187">
        <v>4126</v>
      </c>
      <c r="B362" s="76" t="s">
        <v>659</v>
      </c>
      <c r="C362" s="188" t="s">
        <v>756</v>
      </c>
      <c r="D362" s="191">
        <v>0</v>
      </c>
      <c r="E362" s="191"/>
      <c r="F362" s="190" t="str">
        <f t="shared" si="81"/>
        <v>-</v>
      </c>
    </row>
    <row r="363" spans="1:6" ht="24">
      <c r="A363" s="187">
        <v>42</v>
      </c>
      <c r="B363" s="122" t="s">
        <v>757</v>
      </c>
      <c r="C363" s="188" t="s">
        <v>758</v>
      </c>
      <c r="D363" s="189">
        <f t="shared" ref="D363:E363" si="99">D364+D369+D378+D383+D388+D391</f>
        <v>207904.18</v>
      </c>
      <c r="E363" s="189">
        <f t="shared" si="99"/>
        <v>936773.95</v>
      </c>
      <c r="F363" s="190">
        <f t="shared" si="81"/>
        <v>450.57966126510797</v>
      </c>
    </row>
    <row r="364" spans="1:6" ht="12.75" customHeight="1">
      <c r="A364" s="187">
        <v>421</v>
      </c>
      <c r="B364" s="76" t="s">
        <v>759</v>
      </c>
      <c r="C364" s="188" t="s">
        <v>760</v>
      </c>
      <c r="D364" s="189">
        <f t="shared" ref="D364:E364" si="100">SUM(D365:D368)</f>
        <v>156045.92000000001</v>
      </c>
      <c r="E364" s="189">
        <f t="shared" si="100"/>
        <v>722932.95</v>
      </c>
      <c r="F364" s="190">
        <f t="shared" si="81"/>
        <v>463.28218642307297</v>
      </c>
    </row>
    <row r="365" spans="1:6" ht="12.75" customHeight="1">
      <c r="A365" s="187">
        <v>4211</v>
      </c>
      <c r="B365" s="76" t="s">
        <v>665</v>
      </c>
      <c r="C365" s="188" t="s">
        <v>761</v>
      </c>
      <c r="D365" s="191">
        <v>0</v>
      </c>
      <c r="E365" s="191">
        <v>131624.92000000001</v>
      </c>
      <c r="F365" s="190" t="str">
        <f t="shared" si="81"/>
        <v>-</v>
      </c>
    </row>
    <row r="366" spans="1:6" ht="12.75" customHeight="1">
      <c r="A366" s="187">
        <v>4212</v>
      </c>
      <c r="B366" s="76" t="s">
        <v>667</v>
      </c>
      <c r="C366" s="188" t="s">
        <v>762</v>
      </c>
      <c r="D366" s="191">
        <v>84740.76</v>
      </c>
      <c r="E366" s="191">
        <v>379248.37</v>
      </c>
      <c r="F366" s="190">
        <f t="shared" si="81"/>
        <v>447.53949575151302</v>
      </c>
    </row>
    <row r="367" spans="1:6" ht="12.75" customHeight="1">
      <c r="A367" s="187">
        <v>4213</v>
      </c>
      <c r="B367" s="76" t="s">
        <v>669</v>
      </c>
      <c r="C367" s="188" t="s">
        <v>763</v>
      </c>
      <c r="D367" s="191">
        <v>37148.559999999998</v>
      </c>
      <c r="E367" s="191"/>
      <c r="F367" s="190">
        <f t="shared" si="81"/>
        <v>0</v>
      </c>
    </row>
    <row r="368" spans="1:6" ht="12.75" customHeight="1">
      <c r="A368" s="187">
        <v>4214</v>
      </c>
      <c r="B368" s="76" t="s">
        <v>671</v>
      </c>
      <c r="C368" s="188" t="s">
        <v>764</v>
      </c>
      <c r="D368" s="191">
        <v>34156.6</v>
      </c>
      <c r="E368" s="191">
        <v>212059.66</v>
      </c>
      <c r="F368" s="190">
        <f t="shared" si="81"/>
        <v>620.84534174947203</v>
      </c>
    </row>
    <row r="369" spans="1:6" ht="12.75" customHeight="1">
      <c r="A369" s="187">
        <v>422</v>
      </c>
      <c r="B369" s="76" t="s">
        <v>765</v>
      </c>
      <c r="C369" s="188" t="s">
        <v>766</v>
      </c>
      <c r="D369" s="189">
        <f t="shared" ref="D369:E369" si="101">SUM(D370:D377)</f>
        <v>22803.57</v>
      </c>
      <c r="E369" s="189">
        <f t="shared" si="101"/>
        <v>117578.55</v>
      </c>
      <c r="F369" s="190">
        <f t="shared" si="81"/>
        <v>515.61466033607906</v>
      </c>
    </row>
    <row r="370" spans="1:6" ht="12.75" customHeight="1">
      <c r="A370" s="187">
        <v>4221</v>
      </c>
      <c r="B370" s="76" t="s">
        <v>675</v>
      </c>
      <c r="C370" s="188" t="s">
        <v>767</v>
      </c>
      <c r="D370" s="191">
        <v>19232.27</v>
      </c>
      <c r="E370" s="191">
        <v>17066.25</v>
      </c>
      <c r="F370" s="190">
        <f t="shared" si="81"/>
        <v>88.737574919653298</v>
      </c>
    </row>
    <row r="371" spans="1:6" ht="12.75" customHeight="1">
      <c r="A371" s="187">
        <v>4222</v>
      </c>
      <c r="B371" s="76" t="s">
        <v>768</v>
      </c>
      <c r="C371" s="188" t="s">
        <v>769</v>
      </c>
      <c r="D371" s="191">
        <v>0</v>
      </c>
      <c r="E371" s="191">
        <v>422.45</v>
      </c>
      <c r="F371" s="190" t="str">
        <f t="shared" si="81"/>
        <v>-</v>
      </c>
    </row>
    <row r="372" spans="1:6" ht="12.75" customHeight="1">
      <c r="A372" s="187">
        <v>4223</v>
      </c>
      <c r="B372" s="76" t="s">
        <v>679</v>
      </c>
      <c r="C372" s="188" t="s">
        <v>770</v>
      </c>
      <c r="D372" s="191">
        <v>0</v>
      </c>
      <c r="E372" s="191">
        <v>83717.5</v>
      </c>
      <c r="F372" s="190" t="str">
        <f t="shared" si="81"/>
        <v>-</v>
      </c>
    </row>
    <row r="373" spans="1:6" ht="12.75" customHeight="1">
      <c r="A373" s="187">
        <v>4224</v>
      </c>
      <c r="B373" s="76" t="s">
        <v>681</v>
      </c>
      <c r="C373" s="188" t="s">
        <v>771</v>
      </c>
      <c r="D373" s="191">
        <v>0</v>
      </c>
      <c r="E373" s="191"/>
      <c r="F373" s="190" t="str">
        <f t="shared" si="81"/>
        <v>-</v>
      </c>
    </row>
    <row r="374" spans="1:6" ht="12.75" customHeight="1">
      <c r="A374" s="187">
        <v>4225</v>
      </c>
      <c r="B374" s="76" t="s">
        <v>683</v>
      </c>
      <c r="C374" s="188" t="s">
        <v>772</v>
      </c>
      <c r="D374" s="191">
        <v>0</v>
      </c>
      <c r="E374" s="191"/>
      <c r="F374" s="190" t="str">
        <f t="shared" si="81"/>
        <v>-</v>
      </c>
    </row>
    <row r="375" spans="1:6" ht="12.75" customHeight="1">
      <c r="A375" s="187">
        <v>4226</v>
      </c>
      <c r="B375" s="76" t="s">
        <v>685</v>
      </c>
      <c r="C375" s="188" t="s">
        <v>773</v>
      </c>
      <c r="D375" s="191">
        <v>0</v>
      </c>
      <c r="E375" s="191"/>
      <c r="F375" s="190" t="str">
        <f t="shared" si="81"/>
        <v>-</v>
      </c>
    </row>
    <row r="376" spans="1:6" ht="12.75" customHeight="1">
      <c r="A376" s="187">
        <v>4227</v>
      </c>
      <c r="B376" s="122" t="s">
        <v>687</v>
      </c>
      <c r="C376" s="188" t="s">
        <v>774</v>
      </c>
      <c r="D376" s="191">
        <v>3571.3</v>
      </c>
      <c r="E376" s="191">
        <v>16372.35</v>
      </c>
      <c r="F376" s="190">
        <f t="shared" si="81"/>
        <v>458.44230392294099</v>
      </c>
    </row>
    <row r="377" spans="1:6" ht="12.75" customHeight="1">
      <c r="A377" s="187" t="s">
        <v>775</v>
      </c>
      <c r="B377" s="122" t="s">
        <v>690</v>
      </c>
      <c r="C377" s="188" t="s">
        <v>775</v>
      </c>
      <c r="D377" s="191">
        <v>0</v>
      </c>
      <c r="E377" s="191"/>
      <c r="F377" s="190" t="str">
        <f t="shared" si="81"/>
        <v>-</v>
      </c>
    </row>
    <row r="378" spans="1:6" ht="12.75" customHeight="1">
      <c r="A378" s="187">
        <v>423</v>
      </c>
      <c r="B378" s="76" t="s">
        <v>776</v>
      </c>
      <c r="C378" s="188" t="s">
        <v>777</v>
      </c>
      <c r="D378" s="189">
        <f t="shared" ref="D378:E378" si="102">SUM(D379:D382)</f>
        <v>0</v>
      </c>
      <c r="E378" s="189">
        <f t="shared" si="102"/>
        <v>1746.8</v>
      </c>
      <c r="F378" s="190" t="str">
        <f t="shared" si="81"/>
        <v>-</v>
      </c>
    </row>
    <row r="379" spans="1:6" ht="12.75" customHeight="1">
      <c r="A379" s="187">
        <v>4231</v>
      </c>
      <c r="B379" s="76" t="s">
        <v>693</v>
      </c>
      <c r="C379" s="188" t="s">
        <v>778</v>
      </c>
      <c r="D379" s="191">
        <v>0</v>
      </c>
      <c r="E379" s="191">
        <v>1746.8</v>
      </c>
      <c r="F379" s="190" t="str">
        <f t="shared" si="81"/>
        <v>-</v>
      </c>
    </row>
    <row r="380" spans="1:6" ht="12.75" customHeight="1">
      <c r="A380" s="187">
        <v>4232</v>
      </c>
      <c r="B380" s="76" t="s">
        <v>695</v>
      </c>
      <c r="C380" s="188" t="s">
        <v>779</v>
      </c>
      <c r="D380" s="191">
        <v>0</v>
      </c>
      <c r="E380" s="191"/>
      <c r="F380" s="190" t="str">
        <f t="shared" si="81"/>
        <v>-</v>
      </c>
    </row>
    <row r="381" spans="1:6" ht="12.75" customHeight="1">
      <c r="A381" s="187">
        <v>4233</v>
      </c>
      <c r="B381" s="76" t="s">
        <v>697</v>
      </c>
      <c r="C381" s="188" t="s">
        <v>780</v>
      </c>
      <c r="D381" s="191">
        <v>0</v>
      </c>
      <c r="E381" s="191"/>
      <c r="F381" s="190" t="str">
        <f t="shared" si="81"/>
        <v>-</v>
      </c>
    </row>
    <row r="382" spans="1:6" ht="12.75" customHeight="1">
      <c r="A382" s="187">
        <v>4234</v>
      </c>
      <c r="B382" s="122" t="s">
        <v>699</v>
      </c>
      <c r="C382" s="188" t="s">
        <v>781</v>
      </c>
      <c r="D382" s="191">
        <v>0</v>
      </c>
      <c r="E382" s="191"/>
      <c r="F382" s="190" t="str">
        <f t="shared" si="81"/>
        <v>-</v>
      </c>
    </row>
    <row r="383" spans="1:6" ht="12.75" customHeight="1">
      <c r="A383" s="187">
        <v>424</v>
      </c>
      <c r="B383" s="76" t="s">
        <v>782</v>
      </c>
      <c r="C383" s="188" t="s">
        <v>783</v>
      </c>
      <c r="D383" s="189">
        <f t="shared" ref="D383:E383" si="103">SUM(D384:D387)</f>
        <v>0</v>
      </c>
      <c r="E383" s="189">
        <f t="shared" si="103"/>
        <v>0</v>
      </c>
      <c r="F383" s="190" t="str">
        <f t="shared" si="81"/>
        <v>-</v>
      </c>
    </row>
    <row r="384" spans="1:6" ht="12.75" customHeight="1">
      <c r="A384" s="187">
        <v>4241</v>
      </c>
      <c r="B384" s="76" t="s">
        <v>784</v>
      </c>
      <c r="C384" s="188" t="s">
        <v>785</v>
      </c>
      <c r="D384" s="191">
        <v>0</v>
      </c>
      <c r="E384" s="191"/>
      <c r="F384" s="190" t="str">
        <f t="shared" si="81"/>
        <v>-</v>
      </c>
    </row>
    <row r="385" spans="1:6" ht="12.75" customHeight="1">
      <c r="A385" s="187">
        <v>4242</v>
      </c>
      <c r="B385" s="76" t="s">
        <v>705</v>
      </c>
      <c r="C385" s="188" t="s">
        <v>786</v>
      </c>
      <c r="D385" s="191">
        <v>0</v>
      </c>
      <c r="E385" s="191"/>
      <c r="F385" s="190" t="str">
        <f t="shared" si="81"/>
        <v>-</v>
      </c>
    </row>
    <row r="386" spans="1:6" ht="12.75" customHeight="1">
      <c r="A386" s="187">
        <v>4243</v>
      </c>
      <c r="B386" s="76" t="s">
        <v>707</v>
      </c>
      <c r="C386" s="188" t="s">
        <v>787</v>
      </c>
      <c r="D386" s="191">
        <v>0</v>
      </c>
      <c r="E386" s="191"/>
      <c r="F386" s="190" t="str">
        <f t="shared" si="81"/>
        <v>-</v>
      </c>
    </row>
    <row r="387" spans="1:6" ht="12.75" customHeight="1">
      <c r="A387" s="187">
        <v>4244</v>
      </c>
      <c r="B387" s="76" t="s">
        <v>709</v>
      </c>
      <c r="C387" s="188" t="s">
        <v>788</v>
      </c>
      <c r="D387" s="191">
        <v>0</v>
      </c>
      <c r="E387" s="191"/>
      <c r="F387" s="190" t="str">
        <f t="shared" si="81"/>
        <v>-</v>
      </c>
    </row>
    <row r="388" spans="1:6" ht="12.75" customHeight="1">
      <c r="A388" s="187">
        <v>425</v>
      </c>
      <c r="B388" s="76" t="s">
        <v>789</v>
      </c>
      <c r="C388" s="188" t="s">
        <v>790</v>
      </c>
      <c r="D388" s="189">
        <f t="shared" ref="D388:E388" si="104">SUM(D389:D390)</f>
        <v>0</v>
      </c>
      <c r="E388" s="189">
        <f t="shared" si="104"/>
        <v>0</v>
      </c>
      <c r="F388" s="190" t="str">
        <f t="shared" si="81"/>
        <v>-</v>
      </c>
    </row>
    <row r="389" spans="1:6" ht="12.75" customHeight="1">
      <c r="A389" s="187">
        <v>4251</v>
      </c>
      <c r="B389" s="76" t="s">
        <v>791</v>
      </c>
      <c r="C389" s="188" t="s">
        <v>792</v>
      </c>
      <c r="D389" s="191">
        <v>0</v>
      </c>
      <c r="E389" s="191"/>
      <c r="F389" s="190" t="str">
        <f t="shared" si="81"/>
        <v>-</v>
      </c>
    </row>
    <row r="390" spans="1:6" ht="12.75" customHeight="1">
      <c r="A390" s="187">
        <v>4252</v>
      </c>
      <c r="B390" s="76" t="s">
        <v>715</v>
      </c>
      <c r="C390" s="188" t="s">
        <v>793</v>
      </c>
      <c r="D390" s="191">
        <v>0</v>
      </c>
      <c r="E390" s="191"/>
      <c r="F390" s="190" t="str">
        <f t="shared" si="81"/>
        <v>-</v>
      </c>
    </row>
    <row r="391" spans="1:6" ht="12.75" customHeight="1">
      <c r="A391" s="187">
        <v>426</v>
      </c>
      <c r="B391" s="76" t="s">
        <v>794</v>
      </c>
      <c r="C391" s="188" t="s">
        <v>795</v>
      </c>
      <c r="D391" s="189">
        <f t="shared" ref="D391:E391" si="105">SUM(D392:D395)</f>
        <v>29054.69</v>
      </c>
      <c r="E391" s="189">
        <f t="shared" si="105"/>
        <v>94515.65</v>
      </c>
      <c r="F391" s="190">
        <f t="shared" si="81"/>
        <v>325.30255872631898</v>
      </c>
    </row>
    <row r="392" spans="1:6" ht="12.75" customHeight="1">
      <c r="A392" s="187">
        <v>4261</v>
      </c>
      <c r="B392" s="76" t="s">
        <v>719</v>
      </c>
      <c r="C392" s="188" t="s">
        <v>796</v>
      </c>
      <c r="D392" s="191">
        <v>0</v>
      </c>
      <c r="E392" s="191"/>
      <c r="F392" s="190" t="str">
        <f t="shared" si="81"/>
        <v>-</v>
      </c>
    </row>
    <row r="393" spans="1:6" ht="12.75" customHeight="1">
      <c r="A393" s="187">
        <v>4262</v>
      </c>
      <c r="B393" s="76" t="s">
        <v>721</v>
      </c>
      <c r="C393" s="188" t="s">
        <v>797</v>
      </c>
      <c r="D393" s="191">
        <v>0</v>
      </c>
      <c r="E393" s="191">
        <v>32588.560000000001</v>
      </c>
      <c r="F393" s="190" t="str">
        <f t="shared" si="81"/>
        <v>-</v>
      </c>
    </row>
    <row r="394" spans="1:6" ht="12.75" customHeight="1">
      <c r="A394" s="187">
        <v>4263</v>
      </c>
      <c r="B394" s="76" t="s">
        <v>723</v>
      </c>
      <c r="C394" s="188" t="s">
        <v>798</v>
      </c>
      <c r="D394" s="191">
        <v>7465.66</v>
      </c>
      <c r="E394" s="191"/>
      <c r="F394" s="190">
        <f t="shared" si="81"/>
        <v>0</v>
      </c>
    </row>
    <row r="395" spans="1:6" ht="12.75" customHeight="1">
      <c r="A395" s="187">
        <v>4264</v>
      </c>
      <c r="B395" s="76" t="s">
        <v>725</v>
      </c>
      <c r="C395" s="188" t="s">
        <v>799</v>
      </c>
      <c r="D395" s="191">
        <v>21589.03</v>
      </c>
      <c r="E395" s="191">
        <v>61927.09</v>
      </c>
      <c r="F395" s="190">
        <f t="shared" si="81"/>
        <v>286.845170903927</v>
      </c>
    </row>
    <row r="396" spans="1:6" ht="24">
      <c r="A396" s="187">
        <v>43</v>
      </c>
      <c r="B396" s="76" t="s">
        <v>800</v>
      </c>
      <c r="C396" s="188" t="s">
        <v>801</v>
      </c>
      <c r="D396" s="189">
        <f t="shared" ref="D396:E396" si="106">D397</f>
        <v>0</v>
      </c>
      <c r="E396" s="189">
        <f t="shared" si="106"/>
        <v>0</v>
      </c>
      <c r="F396" s="190" t="str">
        <f t="shared" si="81"/>
        <v>-</v>
      </c>
    </row>
    <row r="397" spans="1:6" ht="12.75" customHeight="1">
      <c r="A397" s="187">
        <v>431</v>
      </c>
      <c r="B397" s="76" t="s">
        <v>802</v>
      </c>
      <c r="C397" s="188" t="s">
        <v>803</v>
      </c>
      <c r="D397" s="189">
        <f t="shared" ref="D397:E397" si="107">SUM(D398:D399)</f>
        <v>0</v>
      </c>
      <c r="E397" s="189">
        <f t="shared" si="107"/>
        <v>0</v>
      </c>
      <c r="F397" s="190" t="str">
        <f t="shared" si="81"/>
        <v>-</v>
      </c>
    </row>
    <row r="398" spans="1:6" ht="12.75" customHeight="1">
      <c r="A398" s="187">
        <v>4311</v>
      </c>
      <c r="B398" s="76" t="s">
        <v>731</v>
      </c>
      <c r="C398" s="188" t="s">
        <v>804</v>
      </c>
      <c r="D398" s="191">
        <v>0</v>
      </c>
      <c r="E398" s="191"/>
      <c r="F398" s="190" t="str">
        <f t="shared" si="81"/>
        <v>-</v>
      </c>
    </row>
    <row r="399" spans="1:6" ht="12.75" customHeight="1">
      <c r="A399" s="187">
        <v>4312</v>
      </c>
      <c r="B399" s="76" t="s">
        <v>733</v>
      </c>
      <c r="C399" s="188" t="s">
        <v>805</v>
      </c>
      <c r="D399" s="191">
        <v>0</v>
      </c>
      <c r="E399" s="191"/>
      <c r="F399" s="190" t="str">
        <f t="shared" si="81"/>
        <v>-</v>
      </c>
    </row>
    <row r="400" spans="1:6" ht="12.75" customHeight="1">
      <c r="A400" s="187">
        <v>44</v>
      </c>
      <c r="B400" s="76" t="s">
        <v>806</v>
      </c>
      <c r="C400" s="188" t="s">
        <v>807</v>
      </c>
      <c r="D400" s="189">
        <f t="shared" ref="D400:E400" si="108">D401</f>
        <v>0</v>
      </c>
      <c r="E400" s="189">
        <f t="shared" si="108"/>
        <v>0</v>
      </c>
      <c r="F400" s="190" t="str">
        <f t="shared" si="81"/>
        <v>-</v>
      </c>
    </row>
    <row r="401" spans="1:6" ht="12.75" customHeight="1">
      <c r="A401" s="187">
        <v>441</v>
      </c>
      <c r="B401" s="76" t="s">
        <v>808</v>
      </c>
      <c r="C401" s="188" t="s">
        <v>809</v>
      </c>
      <c r="D401" s="191">
        <v>0</v>
      </c>
      <c r="E401" s="191"/>
      <c r="F401" s="190" t="str">
        <f t="shared" si="81"/>
        <v>-</v>
      </c>
    </row>
    <row r="402" spans="1:6" ht="12.75" customHeight="1">
      <c r="A402" s="187">
        <v>45</v>
      </c>
      <c r="B402" s="76" t="s">
        <v>810</v>
      </c>
      <c r="C402" s="188" t="s">
        <v>811</v>
      </c>
      <c r="D402" s="189">
        <f t="shared" ref="D402:E402" si="109">SUM(D403:D406)</f>
        <v>176750.21</v>
      </c>
      <c r="E402" s="189">
        <f t="shared" si="109"/>
        <v>21753.759999999998</v>
      </c>
      <c r="F402" s="190">
        <f t="shared" si="81"/>
        <v>12.307628941431</v>
      </c>
    </row>
    <row r="403" spans="1:6" ht="12.75" customHeight="1">
      <c r="A403" s="187">
        <v>451</v>
      </c>
      <c r="B403" s="76" t="s">
        <v>812</v>
      </c>
      <c r="C403" s="188" t="s">
        <v>813</v>
      </c>
      <c r="D403" s="191">
        <v>176750.21</v>
      </c>
      <c r="E403" s="191">
        <v>21753.759999999998</v>
      </c>
      <c r="F403" s="190">
        <f t="shared" si="81"/>
        <v>12.307628941431</v>
      </c>
    </row>
    <row r="404" spans="1:6" ht="12.75" customHeight="1">
      <c r="A404" s="187">
        <v>452</v>
      </c>
      <c r="B404" s="76" t="s">
        <v>814</v>
      </c>
      <c r="C404" s="188" t="s">
        <v>815</v>
      </c>
      <c r="D404" s="191">
        <v>0</v>
      </c>
      <c r="E404" s="191"/>
      <c r="F404" s="190" t="str">
        <f t="shared" si="81"/>
        <v>-</v>
      </c>
    </row>
    <row r="405" spans="1:6" ht="12.75" customHeight="1">
      <c r="A405" s="187">
        <v>453</v>
      </c>
      <c r="B405" s="76" t="s">
        <v>816</v>
      </c>
      <c r="C405" s="188" t="s">
        <v>817</v>
      </c>
      <c r="D405" s="191">
        <v>0</v>
      </c>
      <c r="E405" s="191"/>
      <c r="F405" s="190" t="str">
        <f t="shared" si="81"/>
        <v>-</v>
      </c>
    </row>
    <row r="406" spans="1:6" ht="12.75" customHeight="1">
      <c r="A406" s="187">
        <v>454</v>
      </c>
      <c r="B406" s="76" t="s">
        <v>818</v>
      </c>
      <c r="C406" s="188" t="s">
        <v>819</v>
      </c>
      <c r="D406" s="191">
        <v>0</v>
      </c>
      <c r="E406" s="191"/>
      <c r="F406" s="190" t="str">
        <f t="shared" si="81"/>
        <v>-</v>
      </c>
    </row>
    <row r="407" spans="1:6" ht="12.75" customHeight="1">
      <c r="A407" s="187" t="s">
        <v>609</v>
      </c>
      <c r="B407" s="76" t="s">
        <v>820</v>
      </c>
      <c r="C407" s="188" t="s">
        <v>821</v>
      </c>
      <c r="D407" s="189">
        <f t="shared" ref="D407:E407" si="110">IF(D298&gt;=D350,D298-D350,0)</f>
        <v>0</v>
      </c>
      <c r="E407" s="189">
        <f t="shared" si="110"/>
        <v>0</v>
      </c>
      <c r="F407" s="190" t="str">
        <f t="shared" si="81"/>
        <v>-</v>
      </c>
    </row>
    <row r="408" spans="1:6" ht="12.75" customHeight="1">
      <c r="A408" s="187" t="s">
        <v>609</v>
      </c>
      <c r="B408" s="76" t="s">
        <v>822</v>
      </c>
      <c r="C408" s="188" t="s">
        <v>823</v>
      </c>
      <c r="D408" s="189">
        <f t="shared" ref="D408:E408" si="111">IF(D350&gt;=D298,D350-D298,0)</f>
        <v>370929.52</v>
      </c>
      <c r="E408" s="189">
        <f t="shared" si="111"/>
        <v>925202.95</v>
      </c>
      <c r="F408" s="190">
        <f t="shared" si="81"/>
        <v>249.428233697873</v>
      </c>
    </row>
    <row r="409" spans="1:6" ht="12.75" customHeight="1">
      <c r="A409" s="187">
        <v>92212</v>
      </c>
      <c r="B409" s="76" t="s">
        <v>824</v>
      </c>
      <c r="C409" s="188" t="s">
        <v>825</v>
      </c>
      <c r="D409" s="191">
        <v>0</v>
      </c>
      <c r="E409" s="191">
        <v>0</v>
      </c>
      <c r="F409" s="190" t="str">
        <f t="shared" si="81"/>
        <v>-</v>
      </c>
    </row>
    <row r="410" spans="1:6" ht="12.75" customHeight="1">
      <c r="A410" s="187">
        <v>92222</v>
      </c>
      <c r="B410" s="76" t="s">
        <v>826</v>
      </c>
      <c r="C410" s="188" t="s">
        <v>827</v>
      </c>
      <c r="D410" s="191">
        <v>0</v>
      </c>
      <c r="E410" s="191">
        <v>0</v>
      </c>
      <c r="F410" s="190" t="str">
        <f t="shared" si="81"/>
        <v>-</v>
      </c>
    </row>
    <row r="411" spans="1:6" ht="12.75" customHeight="1">
      <c r="A411" s="187">
        <v>97</v>
      </c>
      <c r="B411" s="76" t="s">
        <v>828</v>
      </c>
      <c r="C411" s="188" t="s">
        <v>829</v>
      </c>
      <c r="D411" s="191">
        <v>62568.31</v>
      </c>
      <c r="E411" s="191">
        <v>27020.97</v>
      </c>
      <c r="F411" s="190">
        <f t="shared" si="81"/>
        <v>43.186351045761</v>
      </c>
    </row>
    <row r="412" spans="1:6" ht="12.75" customHeight="1">
      <c r="A412" s="187" t="s">
        <v>609</v>
      </c>
      <c r="B412" s="76" t="s">
        <v>830</v>
      </c>
      <c r="C412" s="188" t="s">
        <v>831</v>
      </c>
      <c r="D412" s="189">
        <f>D6+D298</f>
        <v>1079994.92</v>
      </c>
      <c r="E412" s="189">
        <f>E6+E298</f>
        <v>1903219.39</v>
      </c>
      <c r="F412" s="190">
        <f t="shared" si="81"/>
        <v>176.22484650205601</v>
      </c>
    </row>
    <row r="413" spans="1:6" ht="12.75" customHeight="1">
      <c r="A413" s="187" t="s">
        <v>609</v>
      </c>
      <c r="B413" s="76" t="s">
        <v>832</v>
      </c>
      <c r="C413" s="188" t="s">
        <v>833</v>
      </c>
      <c r="D413" s="189">
        <f t="shared" ref="D413:E413" si="112">D289+D350</f>
        <v>1198982.1299999999</v>
      </c>
      <c r="E413" s="189">
        <f t="shared" si="112"/>
        <v>1936814.99</v>
      </c>
      <c r="F413" s="190">
        <f t="shared" si="81"/>
        <v>161.538269965708</v>
      </c>
    </row>
    <row r="414" spans="1:6" ht="12.75" customHeight="1">
      <c r="A414" s="187" t="s">
        <v>609</v>
      </c>
      <c r="B414" s="76" t="s">
        <v>834</v>
      </c>
      <c r="C414" s="188" t="s">
        <v>835</v>
      </c>
      <c r="D414" s="189">
        <f t="shared" ref="D414:E414" si="113">IF(D412&gt;=D413,D412-D413,0)</f>
        <v>0</v>
      </c>
      <c r="E414" s="189">
        <f t="shared" si="113"/>
        <v>0</v>
      </c>
      <c r="F414" s="190" t="str">
        <f t="shared" si="81"/>
        <v>-</v>
      </c>
    </row>
    <row r="415" spans="1:6" ht="12.75" customHeight="1">
      <c r="A415" s="187" t="s">
        <v>609</v>
      </c>
      <c r="B415" s="76" t="s">
        <v>836</v>
      </c>
      <c r="C415" s="188" t="s">
        <v>837</v>
      </c>
      <c r="D415" s="189">
        <f t="shared" ref="D415:E415" si="114">IF(D413&gt;=D412,D413-D412,0)</f>
        <v>118987.21</v>
      </c>
      <c r="E415" s="189">
        <f t="shared" si="114"/>
        <v>33595.600000000297</v>
      </c>
      <c r="F415" s="190">
        <f t="shared" si="81"/>
        <v>28.234631268352601</v>
      </c>
    </row>
    <row r="416" spans="1:6" ht="12.75" customHeight="1">
      <c r="A416" s="197" t="s">
        <v>838</v>
      </c>
      <c r="B416" s="122" t="s">
        <v>839</v>
      </c>
      <c r="C416" s="198" t="s">
        <v>840</v>
      </c>
      <c r="D416" s="189">
        <f t="shared" ref="D416:E416" si="115">IF(D292-D293+D409-D410&gt;=0,D292-D293+D409-D410,0)</f>
        <v>188914.66</v>
      </c>
      <c r="E416" s="189">
        <f t="shared" si="115"/>
        <v>70927.44</v>
      </c>
      <c r="F416" s="190">
        <f t="shared" si="81"/>
        <v>37.544698754453464</v>
      </c>
    </row>
    <row r="417" spans="1:6" ht="12.75" customHeight="1">
      <c r="A417" s="197" t="s">
        <v>838</v>
      </c>
      <c r="B417" s="76" t="s">
        <v>841</v>
      </c>
      <c r="C417" s="198" t="s">
        <v>842</v>
      </c>
      <c r="D417" s="189">
        <f t="shared" ref="D417:E417" si="116">IF(D293-D292+D410-D409&gt;=0,D293-D292+D410-D409,0)</f>
        <v>0</v>
      </c>
      <c r="E417" s="189">
        <f t="shared" si="116"/>
        <v>0</v>
      </c>
      <c r="F417" s="190" t="str">
        <f t="shared" si="81"/>
        <v>-</v>
      </c>
    </row>
    <row r="418" spans="1:6" ht="12.75" customHeight="1">
      <c r="A418" s="192" t="s">
        <v>843</v>
      </c>
      <c r="B418" s="80" t="s">
        <v>844</v>
      </c>
      <c r="C418" s="193" t="s">
        <v>845</v>
      </c>
      <c r="D418" s="199">
        <f t="shared" ref="D418:E418" si="117">D294+D411</f>
        <v>111774.45</v>
      </c>
      <c r="E418" s="199">
        <f t="shared" si="117"/>
        <v>272645.36</v>
      </c>
      <c r="F418" s="195">
        <f t="shared" si="81"/>
        <v>243.92458204893899</v>
      </c>
    </row>
    <row r="419" spans="1:6" s="178" customFormat="1" ht="20.100000000000001" customHeight="1">
      <c r="A419" s="328" t="s">
        <v>846</v>
      </c>
      <c r="B419" s="329"/>
      <c r="C419" s="158"/>
      <c r="D419" s="196"/>
      <c r="E419" s="196"/>
      <c r="F419" s="161"/>
    </row>
    <row r="420" spans="1:6" ht="12.75" customHeight="1">
      <c r="A420" s="187">
        <v>8</v>
      </c>
      <c r="B420" s="76" t="s">
        <v>847</v>
      </c>
      <c r="C420" s="188" t="s">
        <v>848</v>
      </c>
      <c r="D420" s="189">
        <f t="shared" ref="D420:E420" si="118">D421+D459+D472+D484+D515</f>
        <v>0</v>
      </c>
      <c r="E420" s="189">
        <f t="shared" si="118"/>
        <v>0</v>
      </c>
      <c r="F420" s="190" t="str">
        <f t="shared" ref="F420:F647" si="119">IF(D420&lt;&gt;0,IF(E420/D420&gt;=100,"&gt;&gt;100",E420/D420*100),"-")</f>
        <v>-</v>
      </c>
    </row>
    <row r="421" spans="1:6" ht="24">
      <c r="A421" s="187">
        <v>81</v>
      </c>
      <c r="B421" s="122" t="s">
        <v>849</v>
      </c>
      <c r="C421" s="188" t="s">
        <v>850</v>
      </c>
      <c r="D421" s="189">
        <f t="shared" ref="D421:E421" si="120">D422+D427+D430+D434+D435+D442+D447+D455</f>
        <v>0</v>
      </c>
      <c r="E421" s="189">
        <f t="shared" si="120"/>
        <v>0</v>
      </c>
      <c r="F421" s="190" t="str">
        <f t="shared" si="119"/>
        <v>-</v>
      </c>
    </row>
    <row r="422" spans="1:6" ht="24">
      <c r="A422" s="187">
        <v>811</v>
      </c>
      <c r="B422" s="76" t="s">
        <v>851</v>
      </c>
      <c r="C422" s="188" t="s">
        <v>852</v>
      </c>
      <c r="D422" s="189">
        <f t="shared" ref="D422:E422" si="121">SUM(D423:D426)</f>
        <v>0</v>
      </c>
      <c r="E422" s="189">
        <f t="shared" si="121"/>
        <v>0</v>
      </c>
      <c r="F422" s="190" t="str">
        <f t="shared" si="119"/>
        <v>-</v>
      </c>
    </row>
    <row r="423" spans="1:6" ht="12.75" customHeight="1">
      <c r="A423" s="187">
        <v>8113</v>
      </c>
      <c r="B423" s="76" t="s">
        <v>853</v>
      </c>
      <c r="C423" s="188" t="s">
        <v>854</v>
      </c>
      <c r="D423" s="191">
        <v>0</v>
      </c>
      <c r="E423" s="191"/>
      <c r="F423" s="190" t="str">
        <f t="shared" si="119"/>
        <v>-</v>
      </c>
    </row>
    <row r="424" spans="1:6" ht="12.75" customHeight="1">
      <c r="A424" s="187">
        <v>8114</v>
      </c>
      <c r="B424" s="76" t="s">
        <v>855</v>
      </c>
      <c r="C424" s="188" t="s">
        <v>856</v>
      </c>
      <c r="D424" s="191">
        <v>0</v>
      </c>
      <c r="E424" s="191"/>
      <c r="F424" s="190" t="str">
        <f t="shared" si="119"/>
        <v>-</v>
      </c>
    </row>
    <row r="425" spans="1:6" ht="12.75" customHeight="1">
      <c r="A425" s="187">
        <v>8115</v>
      </c>
      <c r="B425" s="76" t="s">
        <v>857</v>
      </c>
      <c r="C425" s="188" t="s">
        <v>858</v>
      </c>
      <c r="D425" s="191">
        <v>0</v>
      </c>
      <c r="E425" s="191"/>
      <c r="F425" s="190" t="str">
        <f t="shared" si="119"/>
        <v>-</v>
      </c>
    </row>
    <row r="426" spans="1:6" ht="12.75" customHeight="1">
      <c r="A426" s="187">
        <v>8116</v>
      </c>
      <c r="B426" s="76" t="s">
        <v>859</v>
      </c>
      <c r="C426" s="188" t="s">
        <v>860</v>
      </c>
      <c r="D426" s="191">
        <v>0</v>
      </c>
      <c r="E426" s="191"/>
      <c r="F426" s="190" t="str">
        <f t="shared" si="119"/>
        <v>-</v>
      </c>
    </row>
    <row r="427" spans="1:6" ht="24">
      <c r="A427" s="187">
        <v>812</v>
      </c>
      <c r="B427" s="76" t="s">
        <v>861</v>
      </c>
      <c r="C427" s="188" t="s">
        <v>862</v>
      </c>
      <c r="D427" s="189">
        <f t="shared" ref="D427:E427" si="122">SUM(D428:D429)</f>
        <v>0</v>
      </c>
      <c r="E427" s="189">
        <f t="shared" si="122"/>
        <v>0</v>
      </c>
      <c r="F427" s="190" t="str">
        <f t="shared" si="119"/>
        <v>-</v>
      </c>
    </row>
    <row r="428" spans="1:6" ht="24">
      <c r="A428" s="187">
        <v>8121</v>
      </c>
      <c r="B428" s="122" t="s">
        <v>863</v>
      </c>
      <c r="C428" s="188" t="s">
        <v>864</v>
      </c>
      <c r="D428" s="191">
        <v>0</v>
      </c>
      <c r="E428" s="191"/>
      <c r="F428" s="190" t="str">
        <f t="shared" si="119"/>
        <v>-</v>
      </c>
    </row>
    <row r="429" spans="1:6" ht="24">
      <c r="A429" s="187">
        <v>8122</v>
      </c>
      <c r="B429" s="122" t="s">
        <v>865</v>
      </c>
      <c r="C429" s="188" t="s">
        <v>866</v>
      </c>
      <c r="D429" s="191">
        <v>0</v>
      </c>
      <c r="E429" s="191"/>
      <c r="F429" s="190" t="str">
        <f t="shared" si="119"/>
        <v>-</v>
      </c>
    </row>
    <row r="430" spans="1:6" ht="24">
      <c r="A430" s="187">
        <v>813</v>
      </c>
      <c r="B430" s="76" t="s">
        <v>867</v>
      </c>
      <c r="C430" s="188" t="s">
        <v>868</v>
      </c>
      <c r="D430" s="189">
        <f t="shared" ref="D430:E430" si="123">SUM(D431:D433)</f>
        <v>0</v>
      </c>
      <c r="E430" s="189">
        <f t="shared" si="123"/>
        <v>0</v>
      </c>
      <c r="F430" s="190" t="str">
        <f t="shared" si="119"/>
        <v>-</v>
      </c>
    </row>
    <row r="431" spans="1:6" ht="12.75" customHeight="1">
      <c r="A431" s="187">
        <v>8132</v>
      </c>
      <c r="B431" s="76" t="s">
        <v>869</v>
      </c>
      <c r="C431" s="188" t="s">
        <v>870</v>
      </c>
      <c r="D431" s="191">
        <v>0</v>
      </c>
      <c r="E431" s="191"/>
      <c r="F431" s="190" t="str">
        <f t="shared" si="119"/>
        <v>-</v>
      </c>
    </row>
    <row r="432" spans="1:6" ht="12.75" customHeight="1">
      <c r="A432" s="187">
        <v>8133</v>
      </c>
      <c r="B432" s="76" t="s">
        <v>871</v>
      </c>
      <c r="C432" s="188" t="s">
        <v>872</v>
      </c>
      <c r="D432" s="191">
        <v>0</v>
      </c>
      <c r="E432" s="191"/>
      <c r="F432" s="190" t="str">
        <f t="shared" si="119"/>
        <v>-</v>
      </c>
    </row>
    <row r="433" spans="1:6" ht="12.75" customHeight="1">
      <c r="A433" s="187">
        <v>8134</v>
      </c>
      <c r="B433" s="76" t="s">
        <v>873</v>
      </c>
      <c r="C433" s="188" t="s">
        <v>874</v>
      </c>
      <c r="D433" s="191">
        <v>0</v>
      </c>
      <c r="E433" s="191"/>
      <c r="F433" s="190" t="str">
        <f t="shared" si="119"/>
        <v>-</v>
      </c>
    </row>
    <row r="434" spans="1:6" ht="24">
      <c r="A434" s="187">
        <v>814</v>
      </c>
      <c r="B434" s="122" t="s">
        <v>875</v>
      </c>
      <c r="C434" s="188" t="s">
        <v>876</v>
      </c>
      <c r="D434" s="191">
        <v>0</v>
      </c>
      <c r="E434" s="191"/>
      <c r="F434" s="190" t="str">
        <f t="shared" si="119"/>
        <v>-</v>
      </c>
    </row>
    <row r="435" spans="1:6" ht="24">
      <c r="A435" s="187">
        <v>815</v>
      </c>
      <c r="B435" s="76" t="s">
        <v>877</v>
      </c>
      <c r="C435" s="188" t="s">
        <v>878</v>
      </c>
      <c r="D435" s="189">
        <f t="shared" ref="D435:E435" si="124">SUM(D436:D441)</f>
        <v>0</v>
      </c>
      <c r="E435" s="189">
        <f t="shared" si="124"/>
        <v>0</v>
      </c>
      <c r="F435" s="190" t="str">
        <f t="shared" si="119"/>
        <v>-</v>
      </c>
    </row>
    <row r="436" spans="1:6" ht="12.75" customHeight="1">
      <c r="A436" s="187">
        <v>8153</v>
      </c>
      <c r="B436" s="76" t="s">
        <v>879</v>
      </c>
      <c r="C436" s="188" t="s">
        <v>880</v>
      </c>
      <c r="D436" s="191">
        <v>0</v>
      </c>
      <c r="E436" s="191"/>
      <c r="F436" s="190" t="str">
        <f t="shared" si="119"/>
        <v>-</v>
      </c>
    </row>
    <row r="437" spans="1:6" ht="24">
      <c r="A437" s="187">
        <v>8154</v>
      </c>
      <c r="B437" s="76" t="s">
        <v>881</v>
      </c>
      <c r="C437" s="188" t="s">
        <v>882</v>
      </c>
      <c r="D437" s="191">
        <v>0</v>
      </c>
      <c r="E437" s="191"/>
      <c r="F437" s="190" t="str">
        <f t="shared" si="119"/>
        <v>-</v>
      </c>
    </row>
    <row r="438" spans="1:6" ht="24">
      <c r="A438" s="187">
        <v>8155</v>
      </c>
      <c r="B438" s="76" t="s">
        <v>883</v>
      </c>
      <c r="C438" s="188" t="s">
        <v>884</v>
      </c>
      <c r="D438" s="191">
        <v>0</v>
      </c>
      <c r="E438" s="191"/>
      <c r="F438" s="190" t="str">
        <f t="shared" si="119"/>
        <v>-</v>
      </c>
    </row>
    <row r="439" spans="1:6" ht="12.75" customHeight="1">
      <c r="A439" s="187">
        <v>8156</v>
      </c>
      <c r="B439" s="76" t="s">
        <v>885</v>
      </c>
      <c r="C439" s="188" t="s">
        <v>886</v>
      </c>
      <c r="D439" s="191">
        <v>0</v>
      </c>
      <c r="E439" s="191"/>
      <c r="F439" s="190" t="str">
        <f t="shared" si="119"/>
        <v>-</v>
      </c>
    </row>
    <row r="440" spans="1:6" ht="12.75" customHeight="1">
      <c r="A440" s="187">
        <v>8157</v>
      </c>
      <c r="B440" s="76" t="s">
        <v>887</v>
      </c>
      <c r="C440" s="188" t="s">
        <v>888</v>
      </c>
      <c r="D440" s="191">
        <v>0</v>
      </c>
      <c r="E440" s="191"/>
      <c r="F440" s="190" t="str">
        <f t="shared" si="119"/>
        <v>-</v>
      </c>
    </row>
    <row r="441" spans="1:6" ht="12.75" customHeight="1">
      <c r="A441" s="187">
        <v>8158</v>
      </c>
      <c r="B441" s="76" t="s">
        <v>889</v>
      </c>
      <c r="C441" s="188" t="s">
        <v>890</v>
      </c>
      <c r="D441" s="191">
        <v>0</v>
      </c>
      <c r="E441" s="191"/>
      <c r="F441" s="190" t="str">
        <f t="shared" si="119"/>
        <v>-</v>
      </c>
    </row>
    <row r="442" spans="1:6" ht="24">
      <c r="A442" s="187">
        <v>816</v>
      </c>
      <c r="B442" s="76" t="s">
        <v>891</v>
      </c>
      <c r="C442" s="188" t="s">
        <v>892</v>
      </c>
      <c r="D442" s="189">
        <f t="shared" ref="D442:E442" si="125">SUM(D443:D446)</f>
        <v>0</v>
      </c>
      <c r="E442" s="189">
        <f t="shared" si="125"/>
        <v>0</v>
      </c>
      <c r="F442" s="190" t="str">
        <f t="shared" si="119"/>
        <v>-</v>
      </c>
    </row>
    <row r="443" spans="1:6" ht="12.75" customHeight="1">
      <c r="A443" s="187">
        <v>8163</v>
      </c>
      <c r="B443" s="76" t="s">
        <v>893</v>
      </c>
      <c r="C443" s="188" t="s">
        <v>894</v>
      </c>
      <c r="D443" s="191">
        <v>0</v>
      </c>
      <c r="E443" s="191"/>
      <c r="F443" s="190" t="str">
        <f t="shared" si="119"/>
        <v>-</v>
      </c>
    </row>
    <row r="444" spans="1:6" ht="12.75" customHeight="1">
      <c r="A444" s="187">
        <v>8164</v>
      </c>
      <c r="B444" s="76" t="s">
        <v>895</v>
      </c>
      <c r="C444" s="188" t="s">
        <v>896</v>
      </c>
      <c r="D444" s="191">
        <v>0</v>
      </c>
      <c r="E444" s="191"/>
      <c r="F444" s="190" t="str">
        <f t="shared" si="119"/>
        <v>-</v>
      </c>
    </row>
    <row r="445" spans="1:6" ht="12.75" customHeight="1">
      <c r="A445" s="187">
        <v>8165</v>
      </c>
      <c r="B445" s="76" t="s">
        <v>897</v>
      </c>
      <c r="C445" s="188" t="s">
        <v>898</v>
      </c>
      <c r="D445" s="191">
        <v>0</v>
      </c>
      <c r="E445" s="191"/>
      <c r="F445" s="190" t="str">
        <f t="shared" si="119"/>
        <v>-</v>
      </c>
    </row>
    <row r="446" spans="1:6" ht="12.75" customHeight="1">
      <c r="A446" s="187">
        <v>8166</v>
      </c>
      <c r="B446" s="76" t="s">
        <v>899</v>
      </c>
      <c r="C446" s="188" t="s">
        <v>900</v>
      </c>
      <c r="D446" s="191">
        <v>0</v>
      </c>
      <c r="E446" s="191"/>
      <c r="F446" s="190" t="str">
        <f t="shared" si="119"/>
        <v>-</v>
      </c>
    </row>
    <row r="447" spans="1:6" ht="12.75" customHeight="1">
      <c r="A447" s="187">
        <v>817</v>
      </c>
      <c r="B447" s="76" t="s">
        <v>901</v>
      </c>
      <c r="C447" s="188" t="s">
        <v>902</v>
      </c>
      <c r="D447" s="189">
        <f t="shared" ref="D447:E447" si="126">SUM(D448:D454)</f>
        <v>0</v>
      </c>
      <c r="E447" s="189">
        <f t="shared" si="126"/>
        <v>0</v>
      </c>
      <c r="F447" s="190" t="str">
        <f t="shared" si="119"/>
        <v>-</v>
      </c>
    </row>
    <row r="448" spans="1:6" ht="12.75" customHeight="1">
      <c r="A448" s="187">
        <v>8171</v>
      </c>
      <c r="B448" s="76" t="s">
        <v>903</v>
      </c>
      <c r="C448" s="188" t="s">
        <v>904</v>
      </c>
      <c r="D448" s="191">
        <v>0</v>
      </c>
      <c r="E448" s="191"/>
      <c r="F448" s="190" t="str">
        <f t="shared" si="119"/>
        <v>-</v>
      </c>
    </row>
    <row r="449" spans="1:6" ht="12.75" customHeight="1">
      <c r="A449" s="187">
        <v>8172</v>
      </c>
      <c r="B449" s="76" t="s">
        <v>905</v>
      </c>
      <c r="C449" s="188" t="s">
        <v>906</v>
      </c>
      <c r="D449" s="191">
        <v>0</v>
      </c>
      <c r="E449" s="191"/>
      <c r="F449" s="190" t="str">
        <f t="shared" si="119"/>
        <v>-</v>
      </c>
    </row>
    <row r="450" spans="1:6" ht="12.75" customHeight="1">
      <c r="A450" s="187">
        <v>8173</v>
      </c>
      <c r="B450" s="76" t="s">
        <v>907</v>
      </c>
      <c r="C450" s="188" t="s">
        <v>908</v>
      </c>
      <c r="D450" s="191">
        <v>0</v>
      </c>
      <c r="E450" s="191"/>
      <c r="F450" s="190" t="str">
        <f t="shared" si="119"/>
        <v>-</v>
      </c>
    </row>
    <row r="451" spans="1:6" ht="12.75" customHeight="1">
      <c r="A451" s="187">
        <v>8174</v>
      </c>
      <c r="B451" s="76" t="s">
        <v>909</v>
      </c>
      <c r="C451" s="188" t="s">
        <v>910</v>
      </c>
      <c r="D451" s="191">
        <v>0</v>
      </c>
      <c r="E451" s="191"/>
      <c r="F451" s="190" t="str">
        <f t="shared" si="119"/>
        <v>-</v>
      </c>
    </row>
    <row r="452" spans="1:6" ht="12.75" customHeight="1">
      <c r="A452" s="187">
        <v>8175</v>
      </c>
      <c r="B452" s="76" t="s">
        <v>911</v>
      </c>
      <c r="C452" s="188" t="s">
        <v>912</v>
      </c>
      <c r="D452" s="191">
        <v>0</v>
      </c>
      <c r="E452" s="191"/>
      <c r="F452" s="190" t="str">
        <f t="shared" si="119"/>
        <v>-</v>
      </c>
    </row>
    <row r="453" spans="1:6" ht="24">
      <c r="A453" s="187">
        <v>8176</v>
      </c>
      <c r="B453" s="76" t="s">
        <v>913</v>
      </c>
      <c r="C453" s="188" t="s">
        <v>914</v>
      </c>
      <c r="D453" s="191">
        <v>0</v>
      </c>
      <c r="E453" s="191"/>
      <c r="F453" s="190" t="str">
        <f t="shared" si="119"/>
        <v>-</v>
      </c>
    </row>
    <row r="454" spans="1:6" ht="24">
      <c r="A454" s="187">
        <v>8177</v>
      </c>
      <c r="B454" s="122" t="s">
        <v>915</v>
      </c>
      <c r="C454" s="188" t="s">
        <v>916</v>
      </c>
      <c r="D454" s="191">
        <v>0</v>
      </c>
      <c r="E454" s="191"/>
      <c r="F454" s="190" t="str">
        <f t="shared" si="119"/>
        <v>-</v>
      </c>
    </row>
    <row r="455" spans="1:6" ht="12.75" customHeight="1">
      <c r="A455" s="187" t="s">
        <v>917</v>
      </c>
      <c r="B455" s="122" t="s">
        <v>918</v>
      </c>
      <c r="C455" s="188" t="s">
        <v>917</v>
      </c>
      <c r="D455" s="189">
        <f t="shared" ref="D455:E455" si="127">SUM(D456:D458)</f>
        <v>0</v>
      </c>
      <c r="E455" s="189">
        <f t="shared" si="127"/>
        <v>0</v>
      </c>
      <c r="F455" s="190" t="str">
        <f t="shared" si="119"/>
        <v>-</v>
      </c>
    </row>
    <row r="456" spans="1:6" ht="24">
      <c r="A456" s="187" t="s">
        <v>919</v>
      </c>
      <c r="B456" s="122" t="s">
        <v>920</v>
      </c>
      <c r="C456" s="188" t="s">
        <v>919</v>
      </c>
      <c r="D456" s="191">
        <v>0</v>
      </c>
      <c r="E456" s="191"/>
      <c r="F456" s="190" t="str">
        <f t="shared" si="119"/>
        <v>-</v>
      </c>
    </row>
    <row r="457" spans="1:6" ht="24">
      <c r="A457" s="187" t="s">
        <v>921</v>
      </c>
      <c r="B457" s="122" t="s">
        <v>922</v>
      </c>
      <c r="C457" s="188" t="s">
        <v>921</v>
      </c>
      <c r="D457" s="191">
        <v>0</v>
      </c>
      <c r="E457" s="191"/>
      <c r="F457" s="190" t="str">
        <f t="shared" si="119"/>
        <v>-</v>
      </c>
    </row>
    <row r="458" spans="1:6" ht="12.75" customHeight="1">
      <c r="A458" s="187" t="s">
        <v>923</v>
      </c>
      <c r="B458" s="122" t="s">
        <v>924</v>
      </c>
      <c r="C458" s="188" t="s">
        <v>923</v>
      </c>
      <c r="D458" s="191">
        <v>0</v>
      </c>
      <c r="E458" s="191"/>
      <c r="F458" s="190" t="str">
        <f t="shared" si="119"/>
        <v>-</v>
      </c>
    </row>
    <row r="459" spans="1:6" ht="12.75" customHeight="1">
      <c r="A459" s="187">
        <v>82</v>
      </c>
      <c r="B459" s="76" t="s">
        <v>925</v>
      </c>
      <c r="C459" s="188" t="s">
        <v>926</v>
      </c>
      <c r="D459" s="189">
        <f t="shared" ref="D459:E459" si="128">D460+D463+D466+D469</f>
        <v>0</v>
      </c>
      <c r="E459" s="189">
        <f t="shared" si="128"/>
        <v>0</v>
      </c>
      <c r="F459" s="190" t="str">
        <f t="shared" si="119"/>
        <v>-</v>
      </c>
    </row>
    <row r="460" spans="1:6" ht="12.75" customHeight="1">
      <c r="A460" s="187">
        <v>821</v>
      </c>
      <c r="B460" s="76" t="s">
        <v>927</v>
      </c>
      <c r="C460" s="188" t="s">
        <v>928</v>
      </c>
      <c r="D460" s="189">
        <f t="shared" ref="D460:E460" si="129">SUM(D461:D462)</f>
        <v>0</v>
      </c>
      <c r="E460" s="189">
        <f t="shared" si="129"/>
        <v>0</v>
      </c>
      <c r="F460" s="190" t="str">
        <f t="shared" si="119"/>
        <v>-</v>
      </c>
    </row>
    <row r="461" spans="1:6" ht="12.75" customHeight="1">
      <c r="A461" s="187">
        <v>8211</v>
      </c>
      <c r="B461" s="76" t="s">
        <v>929</v>
      </c>
      <c r="C461" s="188" t="s">
        <v>930</v>
      </c>
      <c r="D461" s="191">
        <v>0</v>
      </c>
      <c r="E461" s="191"/>
      <c r="F461" s="190" t="str">
        <f t="shared" si="119"/>
        <v>-</v>
      </c>
    </row>
    <row r="462" spans="1:6" ht="12.75" customHeight="1">
      <c r="A462" s="187">
        <v>8212</v>
      </c>
      <c r="B462" s="76" t="s">
        <v>931</v>
      </c>
      <c r="C462" s="188" t="s">
        <v>932</v>
      </c>
      <c r="D462" s="191">
        <v>0</v>
      </c>
      <c r="E462" s="191"/>
      <c r="F462" s="190" t="str">
        <f t="shared" si="119"/>
        <v>-</v>
      </c>
    </row>
    <row r="463" spans="1:6" ht="12.75" customHeight="1">
      <c r="A463" s="187">
        <v>822</v>
      </c>
      <c r="B463" s="76" t="s">
        <v>933</v>
      </c>
      <c r="C463" s="188" t="s">
        <v>934</v>
      </c>
      <c r="D463" s="189">
        <f t="shared" ref="D463:E463" si="130">SUM(D464:D465)</f>
        <v>0</v>
      </c>
      <c r="E463" s="189">
        <f t="shared" si="130"/>
        <v>0</v>
      </c>
      <c r="F463" s="190" t="str">
        <f t="shared" si="119"/>
        <v>-</v>
      </c>
    </row>
    <row r="464" spans="1:6" ht="12.75" customHeight="1">
      <c r="A464" s="187">
        <v>8221</v>
      </c>
      <c r="B464" s="76" t="s">
        <v>935</v>
      </c>
      <c r="C464" s="188" t="s">
        <v>936</v>
      </c>
      <c r="D464" s="191">
        <v>0</v>
      </c>
      <c r="E464" s="191"/>
      <c r="F464" s="190" t="str">
        <f t="shared" si="119"/>
        <v>-</v>
      </c>
    </row>
    <row r="465" spans="1:6" ht="12.75" customHeight="1">
      <c r="A465" s="187">
        <v>8222</v>
      </c>
      <c r="B465" s="76" t="s">
        <v>937</v>
      </c>
      <c r="C465" s="188" t="s">
        <v>938</v>
      </c>
      <c r="D465" s="191">
        <v>0</v>
      </c>
      <c r="E465" s="191"/>
      <c r="F465" s="190" t="str">
        <f t="shared" si="119"/>
        <v>-</v>
      </c>
    </row>
    <row r="466" spans="1:6" ht="12.75" customHeight="1">
      <c r="A466" s="187">
        <v>823</v>
      </c>
      <c r="B466" s="76" t="s">
        <v>939</v>
      </c>
      <c r="C466" s="188" t="s">
        <v>940</v>
      </c>
      <c r="D466" s="189">
        <f t="shared" ref="D466:E466" si="131">SUM(D467:D468)</f>
        <v>0</v>
      </c>
      <c r="E466" s="189">
        <f t="shared" si="131"/>
        <v>0</v>
      </c>
      <c r="F466" s="190" t="str">
        <f t="shared" si="119"/>
        <v>-</v>
      </c>
    </row>
    <row r="467" spans="1:6" ht="12.75" customHeight="1">
      <c r="A467" s="187">
        <v>8231</v>
      </c>
      <c r="B467" s="76" t="s">
        <v>941</v>
      </c>
      <c r="C467" s="188" t="s">
        <v>942</v>
      </c>
      <c r="D467" s="191">
        <v>0</v>
      </c>
      <c r="E467" s="191"/>
      <c r="F467" s="190" t="str">
        <f t="shared" si="119"/>
        <v>-</v>
      </c>
    </row>
    <row r="468" spans="1:6" ht="12.75" customHeight="1">
      <c r="A468" s="187">
        <v>8232</v>
      </c>
      <c r="B468" s="76" t="s">
        <v>943</v>
      </c>
      <c r="C468" s="188" t="s">
        <v>944</v>
      </c>
      <c r="D468" s="191">
        <v>0</v>
      </c>
      <c r="E468" s="191"/>
      <c r="F468" s="190" t="str">
        <f t="shared" si="119"/>
        <v>-</v>
      </c>
    </row>
    <row r="469" spans="1:6" ht="12.75" customHeight="1">
      <c r="A469" s="187">
        <v>824</v>
      </c>
      <c r="B469" s="76" t="s">
        <v>945</v>
      </c>
      <c r="C469" s="188" t="s">
        <v>946</v>
      </c>
      <c r="D469" s="189">
        <f t="shared" ref="D469:E469" si="132">SUM(D470:D471)</f>
        <v>0</v>
      </c>
      <c r="E469" s="189">
        <f t="shared" si="132"/>
        <v>0</v>
      </c>
      <c r="F469" s="190" t="str">
        <f t="shared" si="119"/>
        <v>-</v>
      </c>
    </row>
    <row r="470" spans="1:6" ht="12.75" customHeight="1">
      <c r="A470" s="187">
        <v>8241</v>
      </c>
      <c r="B470" s="76" t="s">
        <v>947</v>
      </c>
      <c r="C470" s="188" t="s">
        <v>948</v>
      </c>
      <c r="D470" s="191">
        <v>0</v>
      </c>
      <c r="E470" s="191"/>
      <c r="F470" s="190" t="str">
        <f t="shared" si="119"/>
        <v>-</v>
      </c>
    </row>
    <row r="471" spans="1:6" ht="12.75" customHeight="1">
      <c r="A471" s="187">
        <v>8242</v>
      </c>
      <c r="B471" s="76" t="s">
        <v>949</v>
      </c>
      <c r="C471" s="188" t="s">
        <v>950</v>
      </c>
      <c r="D471" s="191">
        <v>0</v>
      </c>
      <c r="E471" s="191"/>
      <c r="F471" s="190" t="str">
        <f t="shared" si="119"/>
        <v>-</v>
      </c>
    </row>
    <row r="472" spans="1:6" ht="12.75" customHeight="1">
      <c r="A472" s="187">
        <v>83</v>
      </c>
      <c r="B472" s="76" t="s">
        <v>951</v>
      </c>
      <c r="C472" s="188" t="s">
        <v>952</v>
      </c>
      <c r="D472" s="189">
        <f t="shared" ref="D472:E472" si="133">D473+D477+D478+D481</f>
        <v>0</v>
      </c>
      <c r="E472" s="189">
        <f t="shared" si="133"/>
        <v>0</v>
      </c>
      <c r="F472" s="190" t="str">
        <f t="shared" si="119"/>
        <v>-</v>
      </c>
    </row>
    <row r="473" spans="1:6" ht="24">
      <c r="A473" s="187">
        <v>831</v>
      </c>
      <c r="B473" s="76" t="s">
        <v>953</v>
      </c>
      <c r="C473" s="188" t="s">
        <v>954</v>
      </c>
      <c r="D473" s="189">
        <f t="shared" ref="D473:E473" si="134">SUM(D474:D476)</f>
        <v>0</v>
      </c>
      <c r="E473" s="189">
        <f t="shared" si="134"/>
        <v>0</v>
      </c>
      <c r="F473" s="190" t="str">
        <f t="shared" si="119"/>
        <v>-</v>
      </c>
    </row>
    <row r="474" spans="1:6" ht="12.75" customHeight="1">
      <c r="A474" s="187">
        <v>8312</v>
      </c>
      <c r="B474" s="76" t="s">
        <v>955</v>
      </c>
      <c r="C474" s="188" t="s">
        <v>956</v>
      </c>
      <c r="D474" s="191">
        <v>0</v>
      </c>
      <c r="E474" s="191"/>
      <c r="F474" s="190" t="str">
        <f t="shared" si="119"/>
        <v>-</v>
      </c>
    </row>
    <row r="475" spans="1:6" ht="12.75" customHeight="1">
      <c r="A475" s="187">
        <v>8313</v>
      </c>
      <c r="B475" s="76" t="s">
        <v>957</v>
      </c>
      <c r="C475" s="188" t="s">
        <v>958</v>
      </c>
      <c r="D475" s="191">
        <v>0</v>
      </c>
      <c r="E475" s="191"/>
      <c r="F475" s="190" t="str">
        <f t="shared" si="119"/>
        <v>-</v>
      </c>
    </row>
    <row r="476" spans="1:6" ht="12.75" customHeight="1">
      <c r="A476" s="187">
        <v>8314</v>
      </c>
      <c r="B476" s="76" t="s">
        <v>959</v>
      </c>
      <c r="C476" s="188" t="s">
        <v>960</v>
      </c>
      <c r="D476" s="191">
        <v>0</v>
      </c>
      <c r="E476" s="191"/>
      <c r="F476" s="190" t="str">
        <f t="shared" si="119"/>
        <v>-</v>
      </c>
    </row>
    <row r="477" spans="1:6" ht="24">
      <c r="A477" s="187">
        <v>832</v>
      </c>
      <c r="B477" s="122" t="s">
        <v>961</v>
      </c>
      <c r="C477" s="188" t="s">
        <v>962</v>
      </c>
      <c r="D477" s="191">
        <v>0</v>
      </c>
      <c r="E477" s="191"/>
      <c r="F477" s="190" t="str">
        <f t="shared" si="119"/>
        <v>-</v>
      </c>
    </row>
    <row r="478" spans="1:6" ht="24">
      <c r="A478" s="187">
        <v>833</v>
      </c>
      <c r="B478" s="76" t="s">
        <v>963</v>
      </c>
      <c r="C478" s="188" t="s">
        <v>964</v>
      </c>
      <c r="D478" s="189">
        <f t="shared" ref="D478:E478" si="135">SUM(D479:D480)</f>
        <v>0</v>
      </c>
      <c r="E478" s="189">
        <f t="shared" si="135"/>
        <v>0</v>
      </c>
      <c r="F478" s="190" t="str">
        <f t="shared" si="119"/>
        <v>-</v>
      </c>
    </row>
    <row r="479" spans="1:6" ht="24">
      <c r="A479" s="187">
        <v>8331</v>
      </c>
      <c r="B479" s="122" t="s">
        <v>965</v>
      </c>
      <c r="C479" s="188" t="s">
        <v>966</v>
      </c>
      <c r="D479" s="191">
        <v>0</v>
      </c>
      <c r="E479" s="191"/>
      <c r="F479" s="190" t="str">
        <f t="shared" si="119"/>
        <v>-</v>
      </c>
    </row>
    <row r="480" spans="1:6" ht="12.75" customHeight="1">
      <c r="A480" s="187">
        <v>8332</v>
      </c>
      <c r="B480" s="76" t="s">
        <v>967</v>
      </c>
      <c r="C480" s="188" t="s">
        <v>968</v>
      </c>
      <c r="D480" s="191">
        <v>0</v>
      </c>
      <c r="E480" s="191"/>
      <c r="F480" s="190" t="str">
        <f t="shared" si="119"/>
        <v>-</v>
      </c>
    </row>
    <row r="481" spans="1:6" ht="24">
      <c r="A481" s="187">
        <v>834</v>
      </c>
      <c r="B481" s="76" t="s">
        <v>969</v>
      </c>
      <c r="C481" s="188" t="s">
        <v>970</v>
      </c>
      <c r="D481" s="189">
        <f t="shared" ref="D481:E481" si="136">SUM(D482:D483)</f>
        <v>0</v>
      </c>
      <c r="E481" s="189">
        <f t="shared" si="136"/>
        <v>0</v>
      </c>
      <c r="F481" s="190" t="str">
        <f t="shared" si="119"/>
        <v>-</v>
      </c>
    </row>
    <row r="482" spans="1:6" ht="12.75" customHeight="1">
      <c r="A482" s="187">
        <v>8341</v>
      </c>
      <c r="B482" s="76" t="s">
        <v>971</v>
      </c>
      <c r="C482" s="188" t="s">
        <v>972</v>
      </c>
      <c r="D482" s="191">
        <v>0</v>
      </c>
      <c r="E482" s="191"/>
      <c r="F482" s="190" t="str">
        <f t="shared" si="119"/>
        <v>-</v>
      </c>
    </row>
    <row r="483" spans="1:6" ht="12.75" customHeight="1">
      <c r="A483" s="187">
        <v>8342</v>
      </c>
      <c r="B483" s="76" t="s">
        <v>973</v>
      </c>
      <c r="C483" s="188" t="s">
        <v>974</v>
      </c>
      <c r="D483" s="191">
        <v>0</v>
      </c>
      <c r="E483" s="191"/>
      <c r="F483" s="190" t="str">
        <f t="shared" si="119"/>
        <v>-</v>
      </c>
    </row>
    <row r="484" spans="1:6" ht="12.75" customHeight="1">
      <c r="A484" s="187">
        <v>84</v>
      </c>
      <c r="B484" s="76" t="s">
        <v>975</v>
      </c>
      <c r="C484" s="188" t="s">
        <v>976</v>
      </c>
      <c r="D484" s="189">
        <f t="shared" ref="D484:E484" si="137">D485+D490+D494+D495+D502+D507</f>
        <v>0</v>
      </c>
      <c r="E484" s="189">
        <f t="shared" si="137"/>
        <v>0</v>
      </c>
      <c r="F484" s="190" t="str">
        <f t="shared" si="119"/>
        <v>-</v>
      </c>
    </row>
    <row r="485" spans="1:6" ht="24">
      <c r="A485" s="187">
        <v>841</v>
      </c>
      <c r="B485" s="76" t="s">
        <v>977</v>
      </c>
      <c r="C485" s="188" t="s">
        <v>978</v>
      </c>
      <c r="D485" s="189">
        <f t="shared" ref="D485:E485" si="138">SUM(D486:D489)</f>
        <v>0</v>
      </c>
      <c r="E485" s="189">
        <f t="shared" si="138"/>
        <v>0</v>
      </c>
      <c r="F485" s="190" t="str">
        <f t="shared" si="119"/>
        <v>-</v>
      </c>
    </row>
    <row r="486" spans="1:6" ht="12.75" customHeight="1">
      <c r="A486" s="187">
        <v>8413</v>
      </c>
      <c r="B486" s="76" t="s">
        <v>979</v>
      </c>
      <c r="C486" s="188" t="s">
        <v>980</v>
      </c>
      <c r="D486" s="191">
        <v>0</v>
      </c>
      <c r="E486" s="191"/>
      <c r="F486" s="190" t="str">
        <f t="shared" si="119"/>
        <v>-</v>
      </c>
    </row>
    <row r="487" spans="1:6" ht="12.75" customHeight="1">
      <c r="A487" s="187">
        <v>8414</v>
      </c>
      <c r="B487" s="76" t="s">
        <v>981</v>
      </c>
      <c r="C487" s="188" t="s">
        <v>982</v>
      </c>
      <c r="D487" s="191">
        <v>0</v>
      </c>
      <c r="E487" s="191"/>
      <c r="F487" s="190" t="str">
        <f t="shared" si="119"/>
        <v>-</v>
      </c>
    </row>
    <row r="488" spans="1:6" ht="12.75" customHeight="1">
      <c r="A488" s="187">
        <v>8415</v>
      </c>
      <c r="B488" s="76" t="s">
        <v>983</v>
      </c>
      <c r="C488" s="188" t="s">
        <v>984</v>
      </c>
      <c r="D488" s="191">
        <v>0</v>
      </c>
      <c r="E488" s="191"/>
      <c r="F488" s="190" t="str">
        <f t="shared" si="119"/>
        <v>-</v>
      </c>
    </row>
    <row r="489" spans="1:6" ht="12.75" customHeight="1">
      <c r="A489" s="187">
        <v>8416</v>
      </c>
      <c r="B489" s="76" t="s">
        <v>985</v>
      </c>
      <c r="C489" s="188" t="s">
        <v>986</v>
      </c>
      <c r="D489" s="191">
        <v>0</v>
      </c>
      <c r="E489" s="191"/>
      <c r="F489" s="190" t="str">
        <f t="shared" si="119"/>
        <v>-</v>
      </c>
    </row>
    <row r="490" spans="1:6" ht="24">
      <c r="A490" s="187">
        <v>842</v>
      </c>
      <c r="B490" s="76" t="s">
        <v>987</v>
      </c>
      <c r="C490" s="188" t="s">
        <v>988</v>
      </c>
      <c r="D490" s="189">
        <f t="shared" ref="D490:E490" si="139">SUM(D491:D493)</f>
        <v>0</v>
      </c>
      <c r="E490" s="189">
        <f t="shared" si="139"/>
        <v>0</v>
      </c>
      <c r="F490" s="190" t="str">
        <f t="shared" si="119"/>
        <v>-</v>
      </c>
    </row>
    <row r="491" spans="1:6" ht="12.75" customHeight="1">
      <c r="A491" s="187">
        <v>8422</v>
      </c>
      <c r="B491" s="76" t="s">
        <v>989</v>
      </c>
      <c r="C491" s="188" t="s">
        <v>990</v>
      </c>
      <c r="D491" s="191">
        <v>0</v>
      </c>
      <c r="E491" s="191"/>
      <c r="F491" s="190" t="str">
        <f t="shared" si="119"/>
        <v>-</v>
      </c>
    </row>
    <row r="492" spans="1:6" ht="12.75" customHeight="1">
      <c r="A492" s="187">
        <v>8423</v>
      </c>
      <c r="B492" s="76" t="s">
        <v>991</v>
      </c>
      <c r="C492" s="188" t="s">
        <v>992</v>
      </c>
      <c r="D492" s="191">
        <v>0</v>
      </c>
      <c r="E492" s="191"/>
      <c r="F492" s="190" t="str">
        <f t="shared" si="119"/>
        <v>-</v>
      </c>
    </row>
    <row r="493" spans="1:6" ht="12.75" customHeight="1">
      <c r="A493" s="187">
        <v>8424</v>
      </c>
      <c r="B493" s="76" t="s">
        <v>993</v>
      </c>
      <c r="C493" s="188" t="s">
        <v>994</v>
      </c>
      <c r="D493" s="191">
        <v>0</v>
      </c>
      <c r="E493" s="191"/>
      <c r="F493" s="190" t="str">
        <f t="shared" si="119"/>
        <v>-</v>
      </c>
    </row>
    <row r="494" spans="1:6" ht="12.75" customHeight="1">
      <c r="A494" s="187">
        <v>843</v>
      </c>
      <c r="B494" s="76" t="s">
        <v>995</v>
      </c>
      <c r="C494" s="188" t="s">
        <v>996</v>
      </c>
      <c r="D494" s="191">
        <v>0</v>
      </c>
      <c r="E494" s="191"/>
      <c r="F494" s="190" t="str">
        <f t="shared" si="119"/>
        <v>-</v>
      </c>
    </row>
    <row r="495" spans="1:6" ht="24">
      <c r="A495" s="187">
        <v>844</v>
      </c>
      <c r="B495" s="76" t="s">
        <v>997</v>
      </c>
      <c r="C495" s="188" t="s">
        <v>998</v>
      </c>
      <c r="D495" s="189">
        <f t="shared" ref="D495:E495" si="140">SUM(D496:D501)</f>
        <v>0</v>
      </c>
      <c r="E495" s="189">
        <f t="shared" si="140"/>
        <v>0</v>
      </c>
      <c r="F495" s="190" t="str">
        <f t="shared" si="119"/>
        <v>-</v>
      </c>
    </row>
    <row r="496" spans="1:6" ht="12.75" customHeight="1">
      <c r="A496" s="187">
        <v>8443</v>
      </c>
      <c r="B496" s="76" t="s">
        <v>999</v>
      </c>
      <c r="C496" s="188" t="s">
        <v>1000</v>
      </c>
      <c r="D496" s="191">
        <v>0</v>
      </c>
      <c r="E496" s="191"/>
      <c r="F496" s="190" t="str">
        <f t="shared" si="119"/>
        <v>-</v>
      </c>
    </row>
    <row r="497" spans="1:6" ht="12.75" customHeight="1">
      <c r="A497" s="187">
        <v>8444</v>
      </c>
      <c r="B497" s="76" t="s">
        <v>1001</v>
      </c>
      <c r="C497" s="188" t="s">
        <v>1002</v>
      </c>
      <c r="D497" s="191">
        <v>0</v>
      </c>
      <c r="E497" s="191"/>
      <c r="F497" s="190" t="str">
        <f t="shared" si="119"/>
        <v>-</v>
      </c>
    </row>
    <row r="498" spans="1:6" ht="24">
      <c r="A498" s="187">
        <v>8445</v>
      </c>
      <c r="B498" s="76" t="s">
        <v>1003</v>
      </c>
      <c r="C498" s="188" t="s">
        <v>1004</v>
      </c>
      <c r="D498" s="191">
        <v>0</v>
      </c>
      <c r="E498" s="191"/>
      <c r="F498" s="190" t="str">
        <f t="shared" si="119"/>
        <v>-</v>
      </c>
    </row>
    <row r="499" spans="1:6" ht="12.75" customHeight="1">
      <c r="A499" s="187">
        <v>8446</v>
      </c>
      <c r="B499" s="76" t="s">
        <v>1005</v>
      </c>
      <c r="C499" s="188" t="s">
        <v>1006</v>
      </c>
      <c r="D499" s="191">
        <v>0</v>
      </c>
      <c r="E499" s="191"/>
      <c r="F499" s="190" t="str">
        <f t="shared" si="119"/>
        <v>-</v>
      </c>
    </row>
    <row r="500" spans="1:6" ht="12.75" customHeight="1">
      <c r="A500" s="187">
        <v>8447</v>
      </c>
      <c r="B500" s="76" t="s">
        <v>1007</v>
      </c>
      <c r="C500" s="188" t="s">
        <v>1008</v>
      </c>
      <c r="D500" s="191">
        <v>0</v>
      </c>
      <c r="E500" s="191"/>
      <c r="F500" s="190" t="str">
        <f t="shared" si="119"/>
        <v>-</v>
      </c>
    </row>
    <row r="501" spans="1:6" ht="12.75" customHeight="1">
      <c r="A501" s="187">
        <v>8448</v>
      </c>
      <c r="B501" s="76" t="s">
        <v>1009</v>
      </c>
      <c r="C501" s="188" t="s">
        <v>1010</v>
      </c>
      <c r="D501" s="191">
        <v>0</v>
      </c>
      <c r="E501" s="191"/>
      <c r="F501" s="190" t="str">
        <f t="shared" si="119"/>
        <v>-</v>
      </c>
    </row>
    <row r="502" spans="1:6" ht="24">
      <c r="A502" s="187">
        <v>845</v>
      </c>
      <c r="B502" s="122" t="s">
        <v>1011</v>
      </c>
      <c r="C502" s="188" t="s">
        <v>1012</v>
      </c>
      <c r="D502" s="189">
        <f t="shared" ref="D502:E502" si="141">SUM(D503:D506)</f>
        <v>0</v>
      </c>
      <c r="E502" s="189">
        <f t="shared" si="141"/>
        <v>0</v>
      </c>
      <c r="F502" s="190" t="str">
        <f t="shared" si="119"/>
        <v>-</v>
      </c>
    </row>
    <row r="503" spans="1:6" ht="12.75" customHeight="1">
      <c r="A503" s="187">
        <v>8453</v>
      </c>
      <c r="B503" s="76" t="s">
        <v>1013</v>
      </c>
      <c r="C503" s="188" t="s">
        <v>1014</v>
      </c>
      <c r="D503" s="191">
        <v>0</v>
      </c>
      <c r="E503" s="191"/>
      <c r="F503" s="190" t="str">
        <f t="shared" si="119"/>
        <v>-</v>
      </c>
    </row>
    <row r="504" spans="1:6" ht="12.75" customHeight="1">
      <c r="A504" s="187">
        <v>8454</v>
      </c>
      <c r="B504" s="76" t="s">
        <v>1015</v>
      </c>
      <c r="C504" s="188" t="s">
        <v>1016</v>
      </c>
      <c r="D504" s="191">
        <v>0</v>
      </c>
      <c r="E504" s="191"/>
      <c r="F504" s="190" t="str">
        <f t="shared" si="119"/>
        <v>-</v>
      </c>
    </row>
    <row r="505" spans="1:6" ht="12.75" customHeight="1">
      <c r="A505" s="187">
        <v>8455</v>
      </c>
      <c r="B505" s="76" t="s">
        <v>1017</v>
      </c>
      <c r="C505" s="188" t="s">
        <v>1018</v>
      </c>
      <c r="D505" s="191">
        <v>0</v>
      </c>
      <c r="E505" s="191"/>
      <c r="F505" s="190" t="str">
        <f t="shared" si="119"/>
        <v>-</v>
      </c>
    </row>
    <row r="506" spans="1:6" ht="12.75" customHeight="1">
      <c r="A506" s="187">
        <v>8456</v>
      </c>
      <c r="B506" s="76" t="s">
        <v>1019</v>
      </c>
      <c r="C506" s="188" t="s">
        <v>1020</v>
      </c>
      <c r="D506" s="191">
        <v>0</v>
      </c>
      <c r="E506" s="191"/>
      <c r="F506" s="190" t="str">
        <f t="shared" si="119"/>
        <v>-</v>
      </c>
    </row>
    <row r="507" spans="1:6" ht="12.75" customHeight="1">
      <c r="A507" s="187">
        <v>847</v>
      </c>
      <c r="B507" s="76" t="s">
        <v>1021</v>
      </c>
      <c r="C507" s="188" t="s">
        <v>1022</v>
      </c>
      <c r="D507" s="189">
        <f t="shared" ref="D507:E507" si="142">SUM(D508:D514)</f>
        <v>0</v>
      </c>
      <c r="E507" s="189">
        <f t="shared" si="142"/>
        <v>0</v>
      </c>
      <c r="F507" s="190" t="str">
        <f t="shared" si="119"/>
        <v>-</v>
      </c>
    </row>
    <row r="508" spans="1:6" ht="12.75" customHeight="1">
      <c r="A508" s="187">
        <v>8471</v>
      </c>
      <c r="B508" s="76" t="s">
        <v>1023</v>
      </c>
      <c r="C508" s="188" t="s">
        <v>1024</v>
      </c>
      <c r="D508" s="191">
        <v>0</v>
      </c>
      <c r="E508" s="191"/>
      <c r="F508" s="190" t="str">
        <f t="shared" si="119"/>
        <v>-</v>
      </c>
    </row>
    <row r="509" spans="1:6" ht="12.75" customHeight="1">
      <c r="A509" s="187">
        <v>8472</v>
      </c>
      <c r="B509" s="76" t="s">
        <v>1025</v>
      </c>
      <c r="C509" s="188" t="s">
        <v>1026</v>
      </c>
      <c r="D509" s="191">
        <v>0</v>
      </c>
      <c r="E509" s="191"/>
      <c r="F509" s="190" t="str">
        <f t="shared" si="119"/>
        <v>-</v>
      </c>
    </row>
    <row r="510" spans="1:6" ht="12.75" customHeight="1">
      <c r="A510" s="187">
        <v>8473</v>
      </c>
      <c r="B510" s="76" t="s">
        <v>1027</v>
      </c>
      <c r="C510" s="188" t="s">
        <v>1028</v>
      </c>
      <c r="D510" s="191">
        <v>0</v>
      </c>
      <c r="E510" s="191"/>
      <c r="F510" s="190" t="str">
        <f t="shared" si="119"/>
        <v>-</v>
      </c>
    </row>
    <row r="511" spans="1:6" ht="12.75" customHeight="1">
      <c r="A511" s="187">
        <v>8474</v>
      </c>
      <c r="B511" s="76" t="s">
        <v>1029</v>
      </c>
      <c r="C511" s="188" t="s">
        <v>1030</v>
      </c>
      <c r="D511" s="191">
        <v>0</v>
      </c>
      <c r="E511" s="191"/>
      <c r="F511" s="190" t="str">
        <f t="shared" si="119"/>
        <v>-</v>
      </c>
    </row>
    <row r="512" spans="1:6" ht="12.75" customHeight="1">
      <c r="A512" s="187">
        <v>8475</v>
      </c>
      <c r="B512" s="76" t="s">
        <v>1031</v>
      </c>
      <c r="C512" s="188" t="s">
        <v>1032</v>
      </c>
      <c r="D512" s="191">
        <v>0</v>
      </c>
      <c r="E512" s="191"/>
      <c r="F512" s="190" t="str">
        <f t="shared" si="119"/>
        <v>-</v>
      </c>
    </row>
    <row r="513" spans="1:6" ht="12.75" customHeight="1">
      <c r="A513" s="187">
        <v>8476</v>
      </c>
      <c r="B513" s="76" t="s">
        <v>1033</v>
      </c>
      <c r="C513" s="188" t="s">
        <v>1034</v>
      </c>
      <c r="D513" s="191">
        <v>0</v>
      </c>
      <c r="E513" s="191"/>
      <c r="F513" s="190" t="str">
        <f t="shared" si="119"/>
        <v>-</v>
      </c>
    </row>
    <row r="514" spans="1:6" ht="24">
      <c r="A514" s="187" t="s">
        <v>1035</v>
      </c>
      <c r="B514" s="76" t="s">
        <v>1036</v>
      </c>
      <c r="C514" s="188" t="s">
        <v>1035</v>
      </c>
      <c r="D514" s="191">
        <v>0</v>
      </c>
      <c r="E514" s="191"/>
      <c r="F514" s="190" t="str">
        <f t="shared" si="119"/>
        <v>-</v>
      </c>
    </row>
    <row r="515" spans="1:6" ht="12.75" customHeight="1">
      <c r="A515" s="187">
        <v>85</v>
      </c>
      <c r="B515" s="76" t="s">
        <v>1037</v>
      </c>
      <c r="C515" s="188" t="s">
        <v>1038</v>
      </c>
      <c r="D515" s="189">
        <f t="shared" ref="D515:E515" si="143">D516+D519+D522+D525</f>
        <v>0</v>
      </c>
      <c r="E515" s="189">
        <f t="shared" si="143"/>
        <v>0</v>
      </c>
      <c r="F515" s="190" t="str">
        <f t="shared" si="119"/>
        <v>-</v>
      </c>
    </row>
    <row r="516" spans="1:6" ht="12.75" customHeight="1">
      <c r="A516" s="187">
        <v>851</v>
      </c>
      <c r="B516" s="76" t="s">
        <v>1039</v>
      </c>
      <c r="C516" s="188" t="s">
        <v>1040</v>
      </c>
      <c r="D516" s="189">
        <f t="shared" ref="D516:E516" si="144">SUM(D517:D518)</f>
        <v>0</v>
      </c>
      <c r="E516" s="189">
        <f t="shared" si="144"/>
        <v>0</v>
      </c>
      <c r="F516" s="190" t="str">
        <f t="shared" si="119"/>
        <v>-</v>
      </c>
    </row>
    <row r="517" spans="1:6" ht="12.75" customHeight="1">
      <c r="A517" s="187">
        <v>8511</v>
      </c>
      <c r="B517" s="76" t="s">
        <v>1041</v>
      </c>
      <c r="C517" s="188" t="s">
        <v>1042</v>
      </c>
      <c r="D517" s="191">
        <v>0</v>
      </c>
      <c r="E517" s="191"/>
      <c r="F517" s="190" t="str">
        <f t="shared" si="119"/>
        <v>-</v>
      </c>
    </row>
    <row r="518" spans="1:6" ht="12.75" customHeight="1">
      <c r="A518" s="187">
        <v>8512</v>
      </c>
      <c r="B518" s="76" t="s">
        <v>1043</v>
      </c>
      <c r="C518" s="188" t="s">
        <v>1044</v>
      </c>
      <c r="D518" s="191">
        <v>0</v>
      </c>
      <c r="E518" s="191"/>
      <c r="F518" s="190" t="str">
        <f t="shared" si="119"/>
        <v>-</v>
      </c>
    </row>
    <row r="519" spans="1:6" ht="12.75" customHeight="1">
      <c r="A519" s="187">
        <v>852</v>
      </c>
      <c r="B519" s="76" t="s">
        <v>1045</v>
      </c>
      <c r="C519" s="188" t="s">
        <v>1046</v>
      </c>
      <c r="D519" s="189">
        <f t="shared" ref="D519:E519" si="145">SUM(D520:D521)</f>
        <v>0</v>
      </c>
      <c r="E519" s="189">
        <f t="shared" si="145"/>
        <v>0</v>
      </c>
      <c r="F519" s="190" t="str">
        <f t="shared" si="119"/>
        <v>-</v>
      </c>
    </row>
    <row r="520" spans="1:6" ht="12.75" customHeight="1">
      <c r="A520" s="187">
        <v>8521</v>
      </c>
      <c r="B520" s="76" t="s">
        <v>1047</v>
      </c>
      <c r="C520" s="188" t="s">
        <v>1048</v>
      </c>
      <c r="D520" s="191">
        <v>0</v>
      </c>
      <c r="E520" s="191"/>
      <c r="F520" s="190" t="str">
        <f t="shared" si="119"/>
        <v>-</v>
      </c>
    </row>
    <row r="521" spans="1:6" ht="12.75" customHeight="1">
      <c r="A521" s="187">
        <v>8522</v>
      </c>
      <c r="B521" s="76" t="s">
        <v>1049</v>
      </c>
      <c r="C521" s="188" t="s">
        <v>1050</v>
      </c>
      <c r="D521" s="191">
        <v>0</v>
      </c>
      <c r="E521" s="191"/>
      <c r="F521" s="190" t="str">
        <f t="shared" si="119"/>
        <v>-</v>
      </c>
    </row>
    <row r="522" spans="1:6" ht="12.75" customHeight="1">
      <c r="A522" s="187">
        <v>853</v>
      </c>
      <c r="B522" s="76" t="s">
        <v>1051</v>
      </c>
      <c r="C522" s="188" t="s">
        <v>1052</v>
      </c>
      <c r="D522" s="189">
        <f t="shared" ref="D522:E522" si="146">SUM(D523:D524)</f>
        <v>0</v>
      </c>
      <c r="E522" s="189">
        <f t="shared" si="146"/>
        <v>0</v>
      </c>
      <c r="F522" s="190" t="str">
        <f t="shared" si="119"/>
        <v>-</v>
      </c>
    </row>
    <row r="523" spans="1:6" ht="12.75" customHeight="1">
      <c r="A523" s="187">
        <v>8531</v>
      </c>
      <c r="B523" s="76" t="s">
        <v>1053</v>
      </c>
      <c r="C523" s="188" t="s">
        <v>1054</v>
      </c>
      <c r="D523" s="191">
        <v>0</v>
      </c>
      <c r="E523" s="191"/>
      <c r="F523" s="190" t="str">
        <f t="shared" si="119"/>
        <v>-</v>
      </c>
    </row>
    <row r="524" spans="1:6" ht="12.75" customHeight="1">
      <c r="A524" s="187">
        <v>8532</v>
      </c>
      <c r="B524" s="76" t="s">
        <v>1055</v>
      </c>
      <c r="C524" s="188" t="s">
        <v>1056</v>
      </c>
      <c r="D524" s="191">
        <v>0</v>
      </c>
      <c r="E524" s="191"/>
      <c r="F524" s="190" t="str">
        <f t="shared" si="119"/>
        <v>-</v>
      </c>
    </row>
    <row r="525" spans="1:6" ht="12.75" customHeight="1">
      <c r="A525" s="187">
        <v>854</v>
      </c>
      <c r="B525" s="76" t="s">
        <v>1057</v>
      </c>
      <c r="C525" s="188" t="s">
        <v>1058</v>
      </c>
      <c r="D525" s="189">
        <f t="shared" ref="D525:E525" si="147">SUM(D526:D527)</f>
        <v>0</v>
      </c>
      <c r="E525" s="189">
        <f t="shared" si="147"/>
        <v>0</v>
      </c>
      <c r="F525" s="190" t="str">
        <f t="shared" si="119"/>
        <v>-</v>
      </c>
    </row>
    <row r="526" spans="1:6" ht="12.75" customHeight="1">
      <c r="A526" s="187">
        <v>8541</v>
      </c>
      <c r="B526" s="76" t="s">
        <v>1059</v>
      </c>
      <c r="C526" s="188" t="s">
        <v>1060</v>
      </c>
      <c r="D526" s="191">
        <v>0</v>
      </c>
      <c r="E526" s="191"/>
      <c r="F526" s="190" t="str">
        <f t="shared" si="119"/>
        <v>-</v>
      </c>
    </row>
    <row r="527" spans="1:6" ht="12.75" customHeight="1">
      <c r="A527" s="187">
        <v>8542</v>
      </c>
      <c r="B527" s="76" t="s">
        <v>1061</v>
      </c>
      <c r="C527" s="188" t="s">
        <v>1062</v>
      </c>
      <c r="D527" s="191">
        <v>0</v>
      </c>
      <c r="E527" s="191"/>
      <c r="F527" s="190" t="str">
        <f t="shared" si="119"/>
        <v>-</v>
      </c>
    </row>
    <row r="528" spans="1:6" ht="12.75" customHeight="1">
      <c r="A528" s="187">
        <v>5</v>
      </c>
      <c r="B528" s="76" t="s">
        <v>1063</v>
      </c>
      <c r="C528" s="188" t="s">
        <v>1064</v>
      </c>
      <c r="D528" s="189">
        <f t="shared" ref="D528:E528" si="148">D529+D567+D580+D593+D625</f>
        <v>0</v>
      </c>
      <c r="E528" s="189">
        <f t="shared" si="148"/>
        <v>0</v>
      </c>
      <c r="F528" s="190" t="str">
        <f t="shared" si="119"/>
        <v>-</v>
      </c>
    </row>
    <row r="529" spans="1:6" ht="24">
      <c r="A529" s="187">
        <v>51</v>
      </c>
      <c r="B529" s="76" t="s">
        <v>1065</v>
      </c>
      <c r="C529" s="188" t="s">
        <v>1066</v>
      </c>
      <c r="D529" s="189">
        <f t="shared" ref="D529:E529" si="149">D530+D535+D538+D542+D543+D550+D555+D563</f>
        <v>0</v>
      </c>
      <c r="E529" s="189">
        <f t="shared" si="149"/>
        <v>0</v>
      </c>
      <c r="F529" s="190" t="str">
        <f t="shared" si="119"/>
        <v>-</v>
      </c>
    </row>
    <row r="530" spans="1:6" ht="24">
      <c r="A530" s="187">
        <v>511</v>
      </c>
      <c r="B530" s="76" t="s">
        <v>1067</v>
      </c>
      <c r="C530" s="188" t="s">
        <v>1068</v>
      </c>
      <c r="D530" s="189">
        <f t="shared" ref="D530:E530" si="150">SUM(D531:D534)</f>
        <v>0</v>
      </c>
      <c r="E530" s="189">
        <f t="shared" si="150"/>
        <v>0</v>
      </c>
      <c r="F530" s="190" t="str">
        <f t="shared" si="119"/>
        <v>-</v>
      </c>
    </row>
    <row r="531" spans="1:6" ht="12.75" customHeight="1">
      <c r="A531" s="187">
        <v>5113</v>
      </c>
      <c r="B531" s="76" t="s">
        <v>1069</v>
      </c>
      <c r="C531" s="188" t="s">
        <v>1070</v>
      </c>
      <c r="D531" s="191">
        <v>0</v>
      </c>
      <c r="E531" s="191"/>
      <c r="F531" s="190" t="str">
        <f t="shared" si="119"/>
        <v>-</v>
      </c>
    </row>
    <row r="532" spans="1:6" ht="12.75" customHeight="1">
      <c r="A532" s="187">
        <v>5114</v>
      </c>
      <c r="B532" s="76" t="s">
        <v>1071</v>
      </c>
      <c r="C532" s="188" t="s">
        <v>1072</v>
      </c>
      <c r="D532" s="191">
        <v>0</v>
      </c>
      <c r="E532" s="191"/>
      <c r="F532" s="190" t="str">
        <f t="shared" si="119"/>
        <v>-</v>
      </c>
    </row>
    <row r="533" spans="1:6" ht="12.75" customHeight="1">
      <c r="A533" s="187">
        <v>5115</v>
      </c>
      <c r="B533" s="76" t="s">
        <v>1073</v>
      </c>
      <c r="C533" s="188" t="s">
        <v>1074</v>
      </c>
      <c r="D533" s="191">
        <v>0</v>
      </c>
      <c r="E533" s="191"/>
      <c r="F533" s="190" t="str">
        <f t="shared" si="119"/>
        <v>-</v>
      </c>
    </row>
    <row r="534" spans="1:6" ht="12.75" customHeight="1">
      <c r="A534" s="187">
        <v>5116</v>
      </c>
      <c r="B534" s="76" t="s">
        <v>1075</v>
      </c>
      <c r="C534" s="188" t="s">
        <v>1076</v>
      </c>
      <c r="D534" s="191">
        <v>0</v>
      </c>
      <c r="E534" s="191"/>
      <c r="F534" s="190" t="str">
        <f t="shared" si="119"/>
        <v>-</v>
      </c>
    </row>
    <row r="535" spans="1:6" ht="24">
      <c r="A535" s="187">
        <v>512</v>
      </c>
      <c r="B535" s="122" t="s">
        <v>1077</v>
      </c>
      <c r="C535" s="188" t="s">
        <v>1078</v>
      </c>
      <c r="D535" s="189">
        <f t="shared" ref="D535:E535" si="151">SUM(D536:D537)</f>
        <v>0</v>
      </c>
      <c r="E535" s="189">
        <f t="shared" si="151"/>
        <v>0</v>
      </c>
      <c r="F535" s="190" t="str">
        <f t="shared" si="119"/>
        <v>-</v>
      </c>
    </row>
    <row r="536" spans="1:6" ht="24">
      <c r="A536" s="187">
        <v>5121</v>
      </c>
      <c r="B536" s="76" t="s">
        <v>1079</v>
      </c>
      <c r="C536" s="188" t="s">
        <v>1080</v>
      </c>
      <c r="D536" s="191">
        <v>0</v>
      </c>
      <c r="E536" s="191"/>
      <c r="F536" s="190" t="str">
        <f t="shared" si="119"/>
        <v>-</v>
      </c>
    </row>
    <row r="537" spans="1:6" ht="24">
      <c r="A537" s="187">
        <v>5122</v>
      </c>
      <c r="B537" s="76" t="s">
        <v>1081</v>
      </c>
      <c r="C537" s="188" t="s">
        <v>1082</v>
      </c>
      <c r="D537" s="191">
        <v>0</v>
      </c>
      <c r="E537" s="191"/>
      <c r="F537" s="190" t="str">
        <f t="shared" si="119"/>
        <v>-</v>
      </c>
    </row>
    <row r="538" spans="1:6" ht="24">
      <c r="A538" s="187">
        <v>513</v>
      </c>
      <c r="B538" s="76" t="s">
        <v>1083</v>
      </c>
      <c r="C538" s="188" t="s">
        <v>1084</v>
      </c>
      <c r="D538" s="189">
        <f t="shared" ref="D538:E538" si="152">SUM(D539:D541)</f>
        <v>0</v>
      </c>
      <c r="E538" s="189">
        <f t="shared" si="152"/>
        <v>0</v>
      </c>
      <c r="F538" s="190" t="str">
        <f t="shared" si="119"/>
        <v>-</v>
      </c>
    </row>
    <row r="539" spans="1:6" ht="12.75" customHeight="1">
      <c r="A539" s="187">
        <v>5132</v>
      </c>
      <c r="B539" s="76" t="s">
        <v>1085</v>
      </c>
      <c r="C539" s="188" t="s">
        <v>1086</v>
      </c>
      <c r="D539" s="191">
        <v>0</v>
      </c>
      <c r="E539" s="191"/>
      <c r="F539" s="190" t="str">
        <f t="shared" si="119"/>
        <v>-</v>
      </c>
    </row>
    <row r="540" spans="1:6" ht="12.75" customHeight="1">
      <c r="A540" s="197">
        <v>5133</v>
      </c>
      <c r="B540" s="76" t="s">
        <v>1087</v>
      </c>
      <c r="C540" s="198" t="s">
        <v>1088</v>
      </c>
      <c r="D540" s="191">
        <v>0</v>
      </c>
      <c r="E540" s="191"/>
      <c r="F540" s="190" t="str">
        <f t="shared" si="119"/>
        <v>-</v>
      </c>
    </row>
    <row r="541" spans="1:6" ht="12.75" customHeight="1">
      <c r="A541" s="197">
        <v>5134</v>
      </c>
      <c r="B541" s="76" t="s">
        <v>1089</v>
      </c>
      <c r="C541" s="198" t="s">
        <v>1090</v>
      </c>
      <c r="D541" s="191">
        <v>0</v>
      </c>
      <c r="E541" s="191"/>
      <c r="F541" s="190" t="str">
        <f t="shared" si="119"/>
        <v>-</v>
      </c>
    </row>
    <row r="542" spans="1:6" ht="12.75" customHeight="1">
      <c r="A542" s="187">
        <v>514</v>
      </c>
      <c r="B542" s="122" t="s">
        <v>1091</v>
      </c>
      <c r="C542" s="188" t="s">
        <v>1092</v>
      </c>
      <c r="D542" s="191">
        <v>0</v>
      </c>
      <c r="E542" s="191"/>
      <c r="F542" s="190" t="str">
        <f t="shared" si="119"/>
        <v>-</v>
      </c>
    </row>
    <row r="543" spans="1:6" ht="24">
      <c r="A543" s="187">
        <v>515</v>
      </c>
      <c r="B543" s="76" t="s">
        <v>1093</v>
      </c>
      <c r="C543" s="188" t="s">
        <v>1094</v>
      </c>
      <c r="D543" s="189">
        <f t="shared" ref="D543:E543" si="153">SUM(D544:D549)</f>
        <v>0</v>
      </c>
      <c r="E543" s="189">
        <f t="shared" si="153"/>
        <v>0</v>
      </c>
      <c r="F543" s="190" t="str">
        <f t="shared" si="119"/>
        <v>-</v>
      </c>
    </row>
    <row r="544" spans="1:6" ht="12.75" customHeight="1">
      <c r="A544" s="187">
        <v>5153</v>
      </c>
      <c r="B544" s="76" t="s">
        <v>1095</v>
      </c>
      <c r="C544" s="188" t="s">
        <v>1096</v>
      </c>
      <c r="D544" s="191">
        <v>0</v>
      </c>
      <c r="E544" s="191"/>
      <c r="F544" s="190" t="str">
        <f t="shared" si="119"/>
        <v>-</v>
      </c>
    </row>
    <row r="545" spans="1:6" ht="12.75" customHeight="1">
      <c r="A545" s="187">
        <v>5154</v>
      </c>
      <c r="B545" s="76" t="s">
        <v>1097</v>
      </c>
      <c r="C545" s="188" t="s">
        <v>1098</v>
      </c>
      <c r="D545" s="191">
        <v>0</v>
      </c>
      <c r="E545" s="191"/>
      <c r="F545" s="190" t="str">
        <f t="shared" si="119"/>
        <v>-</v>
      </c>
    </row>
    <row r="546" spans="1:6" ht="24">
      <c r="A546" s="187">
        <v>5155</v>
      </c>
      <c r="B546" s="76" t="s">
        <v>1099</v>
      </c>
      <c r="C546" s="188" t="s">
        <v>1100</v>
      </c>
      <c r="D546" s="191">
        <v>0</v>
      </c>
      <c r="E546" s="191"/>
      <c r="F546" s="190" t="str">
        <f t="shared" si="119"/>
        <v>-</v>
      </c>
    </row>
    <row r="547" spans="1:6" ht="12.75" customHeight="1">
      <c r="A547" s="187">
        <v>5156</v>
      </c>
      <c r="B547" s="76" t="s">
        <v>1101</v>
      </c>
      <c r="C547" s="188" t="s">
        <v>1102</v>
      </c>
      <c r="D547" s="191">
        <v>0</v>
      </c>
      <c r="E547" s="191"/>
      <c r="F547" s="190" t="str">
        <f t="shared" si="119"/>
        <v>-</v>
      </c>
    </row>
    <row r="548" spans="1:6" ht="12.75" customHeight="1">
      <c r="A548" s="187">
        <v>5157</v>
      </c>
      <c r="B548" s="76" t="s">
        <v>1103</v>
      </c>
      <c r="C548" s="188" t="s">
        <v>1104</v>
      </c>
      <c r="D548" s="191">
        <v>0</v>
      </c>
      <c r="E548" s="191"/>
      <c r="F548" s="190" t="str">
        <f t="shared" si="119"/>
        <v>-</v>
      </c>
    </row>
    <row r="549" spans="1:6" ht="12.75" customHeight="1">
      <c r="A549" s="187">
        <v>5158</v>
      </c>
      <c r="B549" s="76" t="s">
        <v>1105</v>
      </c>
      <c r="C549" s="188" t="s">
        <v>1106</v>
      </c>
      <c r="D549" s="191">
        <v>0</v>
      </c>
      <c r="E549" s="191"/>
      <c r="F549" s="190" t="str">
        <f t="shared" si="119"/>
        <v>-</v>
      </c>
    </row>
    <row r="550" spans="1:6" ht="24">
      <c r="A550" s="187">
        <v>516</v>
      </c>
      <c r="B550" s="122" t="s">
        <v>1107</v>
      </c>
      <c r="C550" s="188" t="s">
        <v>1108</v>
      </c>
      <c r="D550" s="189">
        <f t="shared" ref="D550:E550" si="154">SUM(D551:D554)</f>
        <v>0</v>
      </c>
      <c r="E550" s="189">
        <f t="shared" si="154"/>
        <v>0</v>
      </c>
      <c r="F550" s="190" t="str">
        <f t="shared" si="119"/>
        <v>-</v>
      </c>
    </row>
    <row r="551" spans="1:6" ht="12.75" customHeight="1">
      <c r="A551" s="187">
        <v>5163</v>
      </c>
      <c r="B551" s="76" t="s">
        <v>1109</v>
      </c>
      <c r="C551" s="188" t="s">
        <v>1110</v>
      </c>
      <c r="D551" s="191">
        <v>0</v>
      </c>
      <c r="E551" s="191"/>
      <c r="F551" s="190" t="str">
        <f t="shared" si="119"/>
        <v>-</v>
      </c>
    </row>
    <row r="552" spans="1:6" ht="12.75" customHeight="1">
      <c r="A552" s="187">
        <v>5164</v>
      </c>
      <c r="B552" s="76" t="s">
        <v>1111</v>
      </c>
      <c r="C552" s="188" t="s">
        <v>1112</v>
      </c>
      <c r="D552" s="191">
        <v>0</v>
      </c>
      <c r="E552" s="191"/>
      <c r="F552" s="190" t="str">
        <f t="shared" si="119"/>
        <v>-</v>
      </c>
    </row>
    <row r="553" spans="1:6" ht="12.75" customHeight="1">
      <c r="A553" s="187">
        <v>5165</v>
      </c>
      <c r="B553" s="76" t="s">
        <v>1113</v>
      </c>
      <c r="C553" s="188" t="s">
        <v>1114</v>
      </c>
      <c r="D553" s="191">
        <v>0</v>
      </c>
      <c r="E553" s="191"/>
      <c r="F553" s="190" t="str">
        <f t="shared" si="119"/>
        <v>-</v>
      </c>
    </row>
    <row r="554" spans="1:6" ht="12.75" customHeight="1">
      <c r="A554" s="187">
        <v>5166</v>
      </c>
      <c r="B554" s="76" t="s">
        <v>1115</v>
      </c>
      <c r="C554" s="188" t="s">
        <v>1116</v>
      </c>
      <c r="D554" s="191">
        <v>0</v>
      </c>
      <c r="E554" s="191"/>
      <c r="F554" s="190" t="str">
        <f t="shared" si="119"/>
        <v>-</v>
      </c>
    </row>
    <row r="555" spans="1:6" ht="12.75" customHeight="1">
      <c r="A555" s="187">
        <v>517</v>
      </c>
      <c r="B555" s="76" t="s">
        <v>1117</v>
      </c>
      <c r="C555" s="188" t="s">
        <v>1118</v>
      </c>
      <c r="D555" s="189">
        <f t="shared" ref="D555:E555" si="155">SUM(D556:D562)</f>
        <v>0</v>
      </c>
      <c r="E555" s="189">
        <f t="shared" si="155"/>
        <v>0</v>
      </c>
      <c r="F555" s="190" t="str">
        <f t="shared" si="119"/>
        <v>-</v>
      </c>
    </row>
    <row r="556" spans="1:6" ht="12.75" customHeight="1">
      <c r="A556" s="187">
        <v>5171</v>
      </c>
      <c r="B556" s="76" t="s">
        <v>1119</v>
      </c>
      <c r="C556" s="188" t="s">
        <v>1120</v>
      </c>
      <c r="D556" s="191">
        <v>0</v>
      </c>
      <c r="E556" s="191"/>
      <c r="F556" s="190" t="str">
        <f t="shared" si="119"/>
        <v>-</v>
      </c>
    </row>
    <row r="557" spans="1:6" ht="12.75" customHeight="1">
      <c r="A557" s="187">
        <v>5172</v>
      </c>
      <c r="B557" s="76" t="s">
        <v>1121</v>
      </c>
      <c r="C557" s="188" t="s">
        <v>1122</v>
      </c>
      <c r="D557" s="191">
        <v>0</v>
      </c>
      <c r="E557" s="191"/>
      <c r="F557" s="190" t="str">
        <f t="shared" si="119"/>
        <v>-</v>
      </c>
    </row>
    <row r="558" spans="1:6" ht="12.75" customHeight="1">
      <c r="A558" s="187">
        <v>5173</v>
      </c>
      <c r="B558" s="76" t="s">
        <v>1123</v>
      </c>
      <c r="C558" s="188" t="s">
        <v>1124</v>
      </c>
      <c r="D558" s="191">
        <v>0</v>
      </c>
      <c r="E558" s="191"/>
      <c r="F558" s="190" t="str">
        <f t="shared" si="119"/>
        <v>-</v>
      </c>
    </row>
    <row r="559" spans="1:6" ht="12.75" customHeight="1">
      <c r="A559" s="187">
        <v>5174</v>
      </c>
      <c r="B559" s="76" t="s">
        <v>1125</v>
      </c>
      <c r="C559" s="188" t="s">
        <v>1126</v>
      </c>
      <c r="D559" s="191">
        <v>0</v>
      </c>
      <c r="E559" s="191"/>
      <c r="F559" s="190" t="str">
        <f t="shared" si="119"/>
        <v>-</v>
      </c>
    </row>
    <row r="560" spans="1:6" ht="12.75" customHeight="1">
      <c r="A560" s="187">
        <v>5175</v>
      </c>
      <c r="B560" s="76" t="s">
        <v>1127</v>
      </c>
      <c r="C560" s="188" t="s">
        <v>1128</v>
      </c>
      <c r="D560" s="191">
        <v>0</v>
      </c>
      <c r="E560" s="191"/>
      <c r="F560" s="190" t="str">
        <f t="shared" si="119"/>
        <v>-</v>
      </c>
    </row>
    <row r="561" spans="1:6" ht="12.75" customHeight="1">
      <c r="A561" s="187">
        <v>5176</v>
      </c>
      <c r="B561" s="76" t="s">
        <v>1129</v>
      </c>
      <c r="C561" s="188" t="s">
        <v>1130</v>
      </c>
      <c r="D561" s="191">
        <v>0</v>
      </c>
      <c r="E561" s="191"/>
      <c r="F561" s="190" t="str">
        <f t="shared" si="119"/>
        <v>-</v>
      </c>
    </row>
    <row r="562" spans="1:6" ht="24">
      <c r="A562" s="187">
        <v>5177</v>
      </c>
      <c r="B562" s="122" t="s">
        <v>1131</v>
      </c>
      <c r="C562" s="188" t="s">
        <v>1132</v>
      </c>
      <c r="D562" s="191">
        <v>0</v>
      </c>
      <c r="E562" s="191"/>
      <c r="F562" s="190" t="str">
        <f t="shared" si="119"/>
        <v>-</v>
      </c>
    </row>
    <row r="563" spans="1:6" ht="12.75" customHeight="1">
      <c r="A563" s="187" t="s">
        <v>1133</v>
      </c>
      <c r="B563" s="76" t="s">
        <v>1134</v>
      </c>
      <c r="C563" s="188" t="s">
        <v>1133</v>
      </c>
      <c r="D563" s="189">
        <f t="shared" ref="D563:E563" si="156">SUM(D564:D566)</f>
        <v>0</v>
      </c>
      <c r="E563" s="189">
        <f t="shared" si="156"/>
        <v>0</v>
      </c>
      <c r="F563" s="190" t="str">
        <f t="shared" si="119"/>
        <v>-</v>
      </c>
    </row>
    <row r="564" spans="1:6" ht="12.75" customHeight="1">
      <c r="A564" s="187" t="s">
        <v>1135</v>
      </c>
      <c r="B564" s="76" t="s">
        <v>1136</v>
      </c>
      <c r="C564" s="188" t="s">
        <v>1135</v>
      </c>
      <c r="D564" s="191">
        <v>0</v>
      </c>
      <c r="E564" s="191"/>
      <c r="F564" s="190" t="str">
        <f t="shared" si="119"/>
        <v>-</v>
      </c>
    </row>
    <row r="565" spans="1:6" ht="12.75" customHeight="1">
      <c r="A565" s="187" t="s">
        <v>1137</v>
      </c>
      <c r="B565" s="76" t="s">
        <v>1138</v>
      </c>
      <c r="C565" s="188" t="s">
        <v>1137</v>
      </c>
      <c r="D565" s="191">
        <v>0</v>
      </c>
      <c r="E565" s="191"/>
      <c r="F565" s="190" t="str">
        <f t="shared" si="119"/>
        <v>-</v>
      </c>
    </row>
    <row r="566" spans="1:6" ht="12.75" customHeight="1">
      <c r="A566" s="187" t="s">
        <v>1139</v>
      </c>
      <c r="B566" s="76" t="s">
        <v>1140</v>
      </c>
      <c r="C566" s="188" t="s">
        <v>1139</v>
      </c>
      <c r="D566" s="191">
        <v>0</v>
      </c>
      <c r="E566" s="191"/>
      <c r="F566" s="190" t="str">
        <f t="shared" si="119"/>
        <v>-</v>
      </c>
    </row>
    <row r="567" spans="1:6" ht="12.75" customHeight="1">
      <c r="A567" s="187">
        <v>52</v>
      </c>
      <c r="B567" s="76" t="s">
        <v>1141</v>
      </c>
      <c r="C567" s="188" t="s">
        <v>1142</v>
      </c>
      <c r="D567" s="189">
        <f t="shared" ref="D567:E567" si="157">D568+D571+D574+D577</f>
        <v>0</v>
      </c>
      <c r="E567" s="189">
        <f t="shared" si="157"/>
        <v>0</v>
      </c>
      <c r="F567" s="190" t="str">
        <f t="shared" si="119"/>
        <v>-</v>
      </c>
    </row>
    <row r="568" spans="1:6" ht="12.75" customHeight="1">
      <c r="A568" s="187">
        <v>521</v>
      </c>
      <c r="B568" s="76" t="s">
        <v>1143</v>
      </c>
      <c r="C568" s="188" t="s">
        <v>1144</v>
      </c>
      <c r="D568" s="189">
        <f t="shared" ref="D568:E568" si="158">SUM(D569:D570)</f>
        <v>0</v>
      </c>
      <c r="E568" s="189">
        <f t="shared" si="158"/>
        <v>0</v>
      </c>
      <c r="F568" s="190" t="str">
        <f t="shared" si="119"/>
        <v>-</v>
      </c>
    </row>
    <row r="569" spans="1:6" ht="12.75" customHeight="1">
      <c r="A569" s="187">
        <v>5211</v>
      </c>
      <c r="B569" s="76" t="s">
        <v>1145</v>
      </c>
      <c r="C569" s="188" t="s">
        <v>1146</v>
      </c>
      <c r="D569" s="191">
        <v>0</v>
      </c>
      <c r="E569" s="191"/>
      <c r="F569" s="190" t="str">
        <f t="shared" si="119"/>
        <v>-</v>
      </c>
    </row>
    <row r="570" spans="1:6" ht="12.75" customHeight="1">
      <c r="A570" s="187">
        <v>5212</v>
      </c>
      <c r="B570" s="76" t="s">
        <v>1147</v>
      </c>
      <c r="C570" s="188" t="s">
        <v>1148</v>
      </c>
      <c r="D570" s="191">
        <v>0</v>
      </c>
      <c r="E570" s="191"/>
      <c r="F570" s="190" t="str">
        <f t="shared" si="119"/>
        <v>-</v>
      </c>
    </row>
    <row r="571" spans="1:6" ht="12.75" customHeight="1">
      <c r="A571" s="187">
        <v>522</v>
      </c>
      <c r="B571" s="76" t="s">
        <v>1149</v>
      </c>
      <c r="C571" s="188" t="s">
        <v>1150</v>
      </c>
      <c r="D571" s="189">
        <f t="shared" ref="D571:E571" si="159">SUM(D572:D573)</f>
        <v>0</v>
      </c>
      <c r="E571" s="189">
        <f t="shared" si="159"/>
        <v>0</v>
      </c>
      <c r="F571" s="190" t="str">
        <f t="shared" si="119"/>
        <v>-</v>
      </c>
    </row>
    <row r="572" spans="1:6" ht="12.75" customHeight="1">
      <c r="A572" s="187">
        <v>5221</v>
      </c>
      <c r="B572" s="76" t="s">
        <v>935</v>
      </c>
      <c r="C572" s="188" t="s">
        <v>1151</v>
      </c>
      <c r="D572" s="191">
        <v>0</v>
      </c>
      <c r="E572" s="191"/>
      <c r="F572" s="190" t="str">
        <f t="shared" si="119"/>
        <v>-</v>
      </c>
    </row>
    <row r="573" spans="1:6" ht="12.75" customHeight="1">
      <c r="A573" s="187">
        <v>5222</v>
      </c>
      <c r="B573" s="76" t="s">
        <v>937</v>
      </c>
      <c r="C573" s="188" t="s">
        <v>1152</v>
      </c>
      <c r="D573" s="191">
        <v>0</v>
      </c>
      <c r="E573" s="191"/>
      <c r="F573" s="190" t="str">
        <f t="shared" si="119"/>
        <v>-</v>
      </c>
    </row>
    <row r="574" spans="1:6" ht="12.75" customHeight="1">
      <c r="A574" s="187">
        <v>523</v>
      </c>
      <c r="B574" s="76" t="s">
        <v>1153</v>
      </c>
      <c r="C574" s="188" t="s">
        <v>1154</v>
      </c>
      <c r="D574" s="189">
        <f t="shared" ref="D574:E574" si="160">SUM(D575:D576)</f>
        <v>0</v>
      </c>
      <c r="E574" s="189">
        <f t="shared" si="160"/>
        <v>0</v>
      </c>
      <c r="F574" s="190" t="str">
        <f t="shared" si="119"/>
        <v>-</v>
      </c>
    </row>
    <row r="575" spans="1:6" ht="12.75" customHeight="1">
      <c r="A575" s="187">
        <v>5231</v>
      </c>
      <c r="B575" s="76" t="s">
        <v>941</v>
      </c>
      <c r="C575" s="188" t="s">
        <v>1155</v>
      </c>
      <c r="D575" s="191">
        <v>0</v>
      </c>
      <c r="E575" s="191"/>
      <c r="F575" s="190" t="str">
        <f t="shared" si="119"/>
        <v>-</v>
      </c>
    </row>
    <row r="576" spans="1:6" ht="12.75" customHeight="1">
      <c r="A576" s="187">
        <v>5232</v>
      </c>
      <c r="B576" s="76" t="s">
        <v>943</v>
      </c>
      <c r="C576" s="188" t="s">
        <v>1156</v>
      </c>
      <c r="D576" s="191">
        <v>0</v>
      </c>
      <c r="E576" s="191"/>
      <c r="F576" s="190" t="str">
        <f t="shared" si="119"/>
        <v>-</v>
      </c>
    </row>
    <row r="577" spans="1:6" ht="12.75" customHeight="1">
      <c r="A577" s="187">
        <v>524</v>
      </c>
      <c r="B577" s="76" t="s">
        <v>1157</v>
      </c>
      <c r="C577" s="188" t="s">
        <v>1158</v>
      </c>
      <c r="D577" s="189">
        <f t="shared" ref="D577:E577" si="161">SUM(D578:D579)</f>
        <v>0</v>
      </c>
      <c r="E577" s="189">
        <f t="shared" si="161"/>
        <v>0</v>
      </c>
      <c r="F577" s="190" t="str">
        <f t="shared" si="119"/>
        <v>-</v>
      </c>
    </row>
    <row r="578" spans="1:6" ht="12.75" customHeight="1">
      <c r="A578" s="197">
        <v>5241</v>
      </c>
      <c r="B578" s="76" t="s">
        <v>1159</v>
      </c>
      <c r="C578" s="198" t="s">
        <v>1160</v>
      </c>
      <c r="D578" s="191">
        <v>0</v>
      </c>
      <c r="E578" s="191"/>
      <c r="F578" s="190" t="str">
        <f t="shared" si="119"/>
        <v>-</v>
      </c>
    </row>
    <row r="579" spans="1:6" ht="12.75" customHeight="1">
      <c r="A579" s="197">
        <v>5242</v>
      </c>
      <c r="B579" s="76" t="s">
        <v>1061</v>
      </c>
      <c r="C579" s="198" t="s">
        <v>1161</v>
      </c>
      <c r="D579" s="191">
        <v>0</v>
      </c>
      <c r="E579" s="191"/>
      <c r="F579" s="190" t="str">
        <f t="shared" si="119"/>
        <v>-</v>
      </c>
    </row>
    <row r="580" spans="1:6" ht="12.75" customHeight="1">
      <c r="A580" s="187">
        <v>53</v>
      </c>
      <c r="B580" s="76" t="s">
        <v>1162</v>
      </c>
      <c r="C580" s="188" t="s">
        <v>1163</v>
      </c>
      <c r="D580" s="189">
        <f t="shared" ref="D580:E580" si="162">D581+D585+D587+D590</f>
        <v>0</v>
      </c>
      <c r="E580" s="189">
        <f t="shared" si="162"/>
        <v>0</v>
      </c>
      <c r="F580" s="190" t="str">
        <f t="shared" si="119"/>
        <v>-</v>
      </c>
    </row>
    <row r="581" spans="1:6" ht="24">
      <c r="A581" s="187">
        <v>531</v>
      </c>
      <c r="B581" s="122" t="s">
        <v>1164</v>
      </c>
      <c r="C581" s="188" t="s">
        <v>1165</v>
      </c>
      <c r="D581" s="189">
        <f t="shared" ref="D581:E581" si="163">SUM(D582:D584)</f>
        <v>0</v>
      </c>
      <c r="E581" s="189">
        <f t="shared" si="163"/>
        <v>0</v>
      </c>
      <c r="F581" s="190" t="str">
        <f t="shared" si="119"/>
        <v>-</v>
      </c>
    </row>
    <row r="582" spans="1:6" ht="12.75" customHeight="1">
      <c r="A582" s="187">
        <v>5312</v>
      </c>
      <c r="B582" s="76" t="s">
        <v>955</v>
      </c>
      <c r="C582" s="188" t="s">
        <v>1166</v>
      </c>
      <c r="D582" s="191">
        <v>0</v>
      </c>
      <c r="E582" s="191"/>
      <c r="F582" s="190" t="str">
        <f t="shared" si="119"/>
        <v>-</v>
      </c>
    </row>
    <row r="583" spans="1:6" ht="12.75" customHeight="1">
      <c r="A583" s="187">
        <v>5313</v>
      </c>
      <c r="B583" s="76" t="s">
        <v>957</v>
      </c>
      <c r="C583" s="188" t="s">
        <v>1167</v>
      </c>
      <c r="D583" s="191">
        <v>0</v>
      </c>
      <c r="E583" s="191"/>
      <c r="F583" s="190" t="str">
        <f t="shared" si="119"/>
        <v>-</v>
      </c>
    </row>
    <row r="584" spans="1:6" ht="12.75" customHeight="1">
      <c r="A584" s="187">
        <v>5314</v>
      </c>
      <c r="B584" s="76" t="s">
        <v>959</v>
      </c>
      <c r="C584" s="188" t="s">
        <v>1168</v>
      </c>
      <c r="D584" s="191">
        <v>0</v>
      </c>
      <c r="E584" s="191"/>
      <c r="F584" s="190" t="str">
        <f t="shared" si="119"/>
        <v>-</v>
      </c>
    </row>
    <row r="585" spans="1:6" ht="12.75" customHeight="1">
      <c r="A585" s="187">
        <v>532</v>
      </c>
      <c r="B585" s="76" t="s">
        <v>1169</v>
      </c>
      <c r="C585" s="188" t="s">
        <v>1170</v>
      </c>
      <c r="D585" s="189">
        <f t="shared" ref="D585:E585" si="164">D586</f>
        <v>0</v>
      </c>
      <c r="E585" s="189">
        <f t="shared" si="164"/>
        <v>0</v>
      </c>
      <c r="F585" s="190" t="str">
        <f t="shared" si="119"/>
        <v>-</v>
      </c>
    </row>
    <row r="586" spans="1:6" ht="12.75" customHeight="1">
      <c r="A586" s="187">
        <v>5321</v>
      </c>
      <c r="B586" s="76" t="s">
        <v>1171</v>
      </c>
      <c r="C586" s="188" t="s">
        <v>1172</v>
      </c>
      <c r="D586" s="191">
        <v>0</v>
      </c>
      <c r="E586" s="191"/>
      <c r="F586" s="190" t="str">
        <f t="shared" si="119"/>
        <v>-</v>
      </c>
    </row>
    <row r="587" spans="1:6" ht="24">
      <c r="A587" s="187">
        <v>533</v>
      </c>
      <c r="B587" s="76" t="s">
        <v>1173</v>
      </c>
      <c r="C587" s="188" t="s">
        <v>1174</v>
      </c>
      <c r="D587" s="189">
        <f t="shared" ref="D587:E587" si="165">SUM(D588:D589)</f>
        <v>0</v>
      </c>
      <c r="E587" s="189">
        <f t="shared" si="165"/>
        <v>0</v>
      </c>
      <c r="F587" s="190" t="str">
        <f t="shared" si="119"/>
        <v>-</v>
      </c>
    </row>
    <row r="588" spans="1:6" ht="24">
      <c r="A588" s="187">
        <v>5331</v>
      </c>
      <c r="B588" s="122" t="s">
        <v>1175</v>
      </c>
      <c r="C588" s="188" t="s">
        <v>1176</v>
      </c>
      <c r="D588" s="191">
        <v>0</v>
      </c>
      <c r="E588" s="191"/>
      <c r="F588" s="190" t="str">
        <f t="shared" si="119"/>
        <v>-</v>
      </c>
    </row>
    <row r="589" spans="1:6" ht="12.75" customHeight="1">
      <c r="A589" s="187">
        <v>5332</v>
      </c>
      <c r="B589" s="76" t="s">
        <v>1177</v>
      </c>
      <c r="C589" s="188" t="s">
        <v>1178</v>
      </c>
      <c r="D589" s="191">
        <v>0</v>
      </c>
      <c r="E589" s="191"/>
      <c r="F589" s="190" t="str">
        <f t="shared" si="119"/>
        <v>-</v>
      </c>
    </row>
    <row r="590" spans="1:6" ht="24">
      <c r="A590" s="197">
        <v>534</v>
      </c>
      <c r="B590" s="76" t="s">
        <v>1179</v>
      </c>
      <c r="C590" s="198" t="s">
        <v>1180</v>
      </c>
      <c r="D590" s="189">
        <f t="shared" ref="D590:E590" si="166">SUM(D591:D592)</f>
        <v>0</v>
      </c>
      <c r="E590" s="189">
        <f t="shared" si="166"/>
        <v>0</v>
      </c>
      <c r="F590" s="190" t="str">
        <f t="shared" si="119"/>
        <v>-</v>
      </c>
    </row>
    <row r="591" spans="1:6" ht="12.75" customHeight="1">
      <c r="A591" s="187">
        <v>5341</v>
      </c>
      <c r="B591" s="76" t="s">
        <v>1181</v>
      </c>
      <c r="C591" s="188" t="s">
        <v>1182</v>
      </c>
      <c r="D591" s="191">
        <v>0</v>
      </c>
      <c r="E591" s="191"/>
      <c r="F591" s="190" t="str">
        <f t="shared" si="119"/>
        <v>-</v>
      </c>
    </row>
    <row r="592" spans="1:6" ht="12.75" customHeight="1">
      <c r="A592" s="187">
        <v>5342</v>
      </c>
      <c r="B592" s="76" t="s">
        <v>973</v>
      </c>
      <c r="C592" s="188" t="s">
        <v>1183</v>
      </c>
      <c r="D592" s="191">
        <v>0</v>
      </c>
      <c r="E592" s="191"/>
      <c r="F592" s="190" t="str">
        <f t="shared" si="119"/>
        <v>-</v>
      </c>
    </row>
    <row r="593" spans="1:6" ht="24">
      <c r="A593" s="187">
        <v>54</v>
      </c>
      <c r="B593" s="122" t="s">
        <v>1184</v>
      </c>
      <c r="C593" s="188" t="s">
        <v>1185</v>
      </c>
      <c r="D593" s="189">
        <f t="shared" ref="D593:E593" si="167">D594+D599+D603+D605+D612+D617</f>
        <v>0</v>
      </c>
      <c r="E593" s="189">
        <f t="shared" si="167"/>
        <v>0</v>
      </c>
      <c r="F593" s="190" t="str">
        <f t="shared" si="119"/>
        <v>-</v>
      </c>
    </row>
    <row r="594" spans="1:6" ht="24">
      <c r="A594" s="187">
        <v>541</v>
      </c>
      <c r="B594" s="76" t="s">
        <v>1186</v>
      </c>
      <c r="C594" s="188" t="s">
        <v>1187</v>
      </c>
      <c r="D594" s="189">
        <f t="shared" ref="D594:E594" si="168">SUM(D595:D598)</f>
        <v>0</v>
      </c>
      <c r="E594" s="189">
        <f t="shared" si="168"/>
        <v>0</v>
      </c>
      <c r="F594" s="190" t="str">
        <f t="shared" si="119"/>
        <v>-</v>
      </c>
    </row>
    <row r="595" spans="1:6" ht="12.75" customHeight="1">
      <c r="A595" s="187">
        <v>5413</v>
      </c>
      <c r="B595" s="76" t="s">
        <v>1188</v>
      </c>
      <c r="C595" s="188" t="s">
        <v>1189</v>
      </c>
      <c r="D595" s="191">
        <v>0</v>
      </c>
      <c r="E595" s="191"/>
      <c r="F595" s="190" t="str">
        <f t="shared" si="119"/>
        <v>-</v>
      </c>
    </row>
    <row r="596" spans="1:6" ht="12.75" customHeight="1">
      <c r="A596" s="187">
        <v>5414</v>
      </c>
      <c r="B596" s="76" t="s">
        <v>1190</v>
      </c>
      <c r="C596" s="188" t="s">
        <v>1191</v>
      </c>
      <c r="D596" s="191">
        <v>0</v>
      </c>
      <c r="E596" s="191"/>
      <c r="F596" s="190" t="str">
        <f t="shared" si="119"/>
        <v>-</v>
      </c>
    </row>
    <row r="597" spans="1:6" ht="12.75" customHeight="1">
      <c r="A597" s="187">
        <v>5415</v>
      </c>
      <c r="B597" s="76" t="s">
        <v>1192</v>
      </c>
      <c r="C597" s="188" t="s">
        <v>1193</v>
      </c>
      <c r="D597" s="191">
        <v>0</v>
      </c>
      <c r="E597" s="191"/>
      <c r="F597" s="190" t="str">
        <f t="shared" si="119"/>
        <v>-</v>
      </c>
    </row>
    <row r="598" spans="1:6" ht="12.75" customHeight="1">
      <c r="A598" s="187">
        <v>5416</v>
      </c>
      <c r="B598" s="76" t="s">
        <v>1194</v>
      </c>
      <c r="C598" s="188" t="s">
        <v>1195</v>
      </c>
      <c r="D598" s="191">
        <v>0</v>
      </c>
      <c r="E598" s="191"/>
      <c r="F598" s="190" t="str">
        <f t="shared" si="119"/>
        <v>-</v>
      </c>
    </row>
    <row r="599" spans="1:6" ht="24">
      <c r="A599" s="187">
        <v>542</v>
      </c>
      <c r="B599" s="76" t="s">
        <v>1196</v>
      </c>
      <c r="C599" s="188" t="s">
        <v>1197</v>
      </c>
      <c r="D599" s="189">
        <f t="shared" ref="D599:E599" si="169">SUM(D600:D602)</f>
        <v>0</v>
      </c>
      <c r="E599" s="189">
        <f t="shared" si="169"/>
        <v>0</v>
      </c>
      <c r="F599" s="190" t="str">
        <f t="shared" si="119"/>
        <v>-</v>
      </c>
    </row>
    <row r="600" spans="1:6" ht="12.75" customHeight="1">
      <c r="A600" s="187">
        <v>5422</v>
      </c>
      <c r="B600" s="76" t="s">
        <v>1198</v>
      </c>
      <c r="C600" s="188" t="s">
        <v>1199</v>
      </c>
      <c r="D600" s="191">
        <v>0</v>
      </c>
      <c r="E600" s="191"/>
      <c r="F600" s="190" t="str">
        <f t="shared" si="119"/>
        <v>-</v>
      </c>
    </row>
    <row r="601" spans="1:6" ht="24">
      <c r="A601" s="187">
        <v>5423</v>
      </c>
      <c r="B601" s="76" t="s">
        <v>1200</v>
      </c>
      <c r="C601" s="188" t="s">
        <v>1201</v>
      </c>
      <c r="D601" s="191">
        <v>0</v>
      </c>
      <c r="E601" s="191"/>
      <c r="F601" s="190" t="str">
        <f t="shared" si="119"/>
        <v>-</v>
      </c>
    </row>
    <row r="602" spans="1:6" ht="24">
      <c r="A602" s="187">
        <v>5424</v>
      </c>
      <c r="B602" s="76" t="s">
        <v>1202</v>
      </c>
      <c r="C602" s="188" t="s">
        <v>1203</v>
      </c>
      <c r="D602" s="191">
        <v>0</v>
      </c>
      <c r="E602" s="191"/>
      <c r="F602" s="190" t="str">
        <f t="shared" si="119"/>
        <v>-</v>
      </c>
    </row>
    <row r="603" spans="1:6" ht="24">
      <c r="A603" s="187">
        <v>543</v>
      </c>
      <c r="B603" s="76" t="s">
        <v>1204</v>
      </c>
      <c r="C603" s="188" t="s">
        <v>1205</v>
      </c>
      <c r="D603" s="189">
        <f t="shared" ref="D603:E603" si="170">D604</f>
        <v>0</v>
      </c>
      <c r="E603" s="189">
        <f t="shared" si="170"/>
        <v>0</v>
      </c>
      <c r="F603" s="190" t="str">
        <f t="shared" si="119"/>
        <v>-</v>
      </c>
    </row>
    <row r="604" spans="1:6" ht="12.75" customHeight="1">
      <c r="A604" s="187">
        <v>5431</v>
      </c>
      <c r="B604" s="76" t="s">
        <v>1206</v>
      </c>
      <c r="C604" s="188" t="s">
        <v>1207</v>
      </c>
      <c r="D604" s="191">
        <v>0</v>
      </c>
      <c r="E604" s="191"/>
      <c r="F604" s="190" t="str">
        <f t="shared" si="119"/>
        <v>-</v>
      </c>
    </row>
    <row r="605" spans="1:6" ht="24">
      <c r="A605" s="187">
        <v>544</v>
      </c>
      <c r="B605" s="76" t="s">
        <v>1208</v>
      </c>
      <c r="C605" s="188" t="s">
        <v>1209</v>
      </c>
      <c r="D605" s="189">
        <f t="shared" ref="D605:E605" si="171">SUM(D606:D611)</f>
        <v>0</v>
      </c>
      <c r="E605" s="189">
        <f t="shared" si="171"/>
        <v>0</v>
      </c>
      <c r="F605" s="190" t="str">
        <f t="shared" si="119"/>
        <v>-</v>
      </c>
    </row>
    <row r="606" spans="1:6" ht="24">
      <c r="A606" s="187">
        <v>5443</v>
      </c>
      <c r="B606" s="76" t="s">
        <v>1210</v>
      </c>
      <c r="C606" s="188" t="s">
        <v>1211</v>
      </c>
      <c r="D606" s="191">
        <v>0</v>
      </c>
      <c r="E606" s="191"/>
      <c r="F606" s="190" t="str">
        <f t="shared" si="119"/>
        <v>-</v>
      </c>
    </row>
    <row r="607" spans="1:6" ht="24">
      <c r="A607" s="187">
        <v>5444</v>
      </c>
      <c r="B607" s="122" t="s">
        <v>1212</v>
      </c>
      <c r="C607" s="188" t="s">
        <v>1213</v>
      </c>
      <c r="D607" s="191">
        <v>0</v>
      </c>
      <c r="E607" s="191"/>
      <c r="F607" s="190" t="str">
        <f t="shared" si="119"/>
        <v>-</v>
      </c>
    </row>
    <row r="608" spans="1:6" ht="24">
      <c r="A608" s="197">
        <v>5445</v>
      </c>
      <c r="B608" s="76" t="s">
        <v>1214</v>
      </c>
      <c r="C608" s="198" t="s">
        <v>1215</v>
      </c>
      <c r="D608" s="191">
        <v>0</v>
      </c>
      <c r="E608" s="191"/>
      <c r="F608" s="190" t="str">
        <f t="shared" si="119"/>
        <v>-</v>
      </c>
    </row>
    <row r="609" spans="1:6" ht="12.75" customHeight="1">
      <c r="A609" s="187">
        <v>5446</v>
      </c>
      <c r="B609" s="76" t="s">
        <v>1216</v>
      </c>
      <c r="C609" s="188" t="s">
        <v>1217</v>
      </c>
      <c r="D609" s="191">
        <v>0</v>
      </c>
      <c r="E609" s="191"/>
      <c r="F609" s="190" t="str">
        <f t="shared" si="119"/>
        <v>-</v>
      </c>
    </row>
    <row r="610" spans="1:6" ht="12.75" customHeight="1">
      <c r="A610" s="187">
        <v>5447</v>
      </c>
      <c r="B610" s="76" t="s">
        <v>1218</v>
      </c>
      <c r="C610" s="188" t="s">
        <v>1219</v>
      </c>
      <c r="D610" s="191">
        <v>0</v>
      </c>
      <c r="E610" s="191"/>
      <c r="F610" s="190" t="str">
        <f t="shared" si="119"/>
        <v>-</v>
      </c>
    </row>
    <row r="611" spans="1:6" ht="24">
      <c r="A611" s="187">
        <v>5448</v>
      </c>
      <c r="B611" s="76" t="s">
        <v>1220</v>
      </c>
      <c r="C611" s="188" t="s">
        <v>1221</v>
      </c>
      <c r="D611" s="191">
        <v>0</v>
      </c>
      <c r="E611" s="191"/>
      <c r="F611" s="190" t="str">
        <f t="shared" si="119"/>
        <v>-</v>
      </c>
    </row>
    <row r="612" spans="1:6" ht="24">
      <c r="A612" s="187">
        <v>545</v>
      </c>
      <c r="B612" s="76" t="s">
        <v>1222</v>
      </c>
      <c r="C612" s="188" t="s">
        <v>1223</v>
      </c>
      <c r="D612" s="189">
        <f t="shared" ref="D612:E612" si="172">SUM(D613:D616)</f>
        <v>0</v>
      </c>
      <c r="E612" s="189">
        <f t="shared" si="172"/>
        <v>0</v>
      </c>
      <c r="F612" s="190" t="str">
        <f t="shared" si="119"/>
        <v>-</v>
      </c>
    </row>
    <row r="613" spans="1:6" ht="24">
      <c r="A613" s="187">
        <v>5453</v>
      </c>
      <c r="B613" s="122" t="s">
        <v>1224</v>
      </c>
      <c r="C613" s="188" t="s">
        <v>1225</v>
      </c>
      <c r="D613" s="191">
        <v>0</v>
      </c>
      <c r="E613" s="191"/>
      <c r="F613" s="190" t="str">
        <f t="shared" si="119"/>
        <v>-</v>
      </c>
    </row>
    <row r="614" spans="1:6" ht="12.75" customHeight="1">
      <c r="A614" s="187">
        <v>5454</v>
      </c>
      <c r="B614" s="76" t="s">
        <v>1226</v>
      </c>
      <c r="C614" s="188" t="s">
        <v>1227</v>
      </c>
      <c r="D614" s="191">
        <v>0</v>
      </c>
      <c r="E614" s="191"/>
      <c r="F614" s="190" t="str">
        <f t="shared" si="119"/>
        <v>-</v>
      </c>
    </row>
    <row r="615" spans="1:6" ht="12.75" customHeight="1">
      <c r="A615" s="187">
        <v>5455</v>
      </c>
      <c r="B615" s="76" t="s">
        <v>1228</v>
      </c>
      <c r="C615" s="188" t="s">
        <v>1229</v>
      </c>
      <c r="D615" s="191">
        <v>0</v>
      </c>
      <c r="E615" s="191"/>
      <c r="F615" s="190" t="str">
        <f t="shared" si="119"/>
        <v>-</v>
      </c>
    </row>
    <row r="616" spans="1:6" ht="12.75" customHeight="1">
      <c r="A616" s="187">
        <v>5456</v>
      </c>
      <c r="B616" s="76" t="s">
        <v>1230</v>
      </c>
      <c r="C616" s="188" t="s">
        <v>1231</v>
      </c>
      <c r="D616" s="191">
        <v>0</v>
      </c>
      <c r="E616" s="191"/>
      <c r="F616" s="190" t="str">
        <f t="shared" si="119"/>
        <v>-</v>
      </c>
    </row>
    <row r="617" spans="1:6" ht="24">
      <c r="A617" s="187">
        <v>547</v>
      </c>
      <c r="B617" s="76" t="s">
        <v>1232</v>
      </c>
      <c r="C617" s="188" t="s">
        <v>1233</v>
      </c>
      <c r="D617" s="189">
        <f t="shared" ref="D617:E617" si="173">SUM(D618:D624)</f>
        <v>0</v>
      </c>
      <c r="E617" s="189">
        <f t="shared" si="173"/>
        <v>0</v>
      </c>
      <c r="F617" s="190" t="str">
        <f t="shared" si="119"/>
        <v>-</v>
      </c>
    </row>
    <row r="618" spans="1:6" ht="12.75" customHeight="1">
      <c r="A618" s="187">
        <v>5471</v>
      </c>
      <c r="B618" s="76" t="s">
        <v>1234</v>
      </c>
      <c r="C618" s="188" t="s">
        <v>1235</v>
      </c>
      <c r="D618" s="191">
        <v>0</v>
      </c>
      <c r="E618" s="191"/>
      <c r="F618" s="190" t="str">
        <f t="shared" si="119"/>
        <v>-</v>
      </c>
    </row>
    <row r="619" spans="1:6" ht="12.75" customHeight="1">
      <c r="A619" s="187">
        <v>5472</v>
      </c>
      <c r="B619" s="76" t="s">
        <v>1236</v>
      </c>
      <c r="C619" s="188" t="s">
        <v>1237</v>
      </c>
      <c r="D619" s="191">
        <v>0</v>
      </c>
      <c r="E619" s="191"/>
      <c r="F619" s="190" t="str">
        <f t="shared" si="119"/>
        <v>-</v>
      </c>
    </row>
    <row r="620" spans="1:6" ht="12.75" customHeight="1">
      <c r="A620" s="187">
        <v>5473</v>
      </c>
      <c r="B620" s="76" t="s">
        <v>1238</v>
      </c>
      <c r="C620" s="188" t="s">
        <v>1239</v>
      </c>
      <c r="D620" s="191">
        <v>0</v>
      </c>
      <c r="E620" s="191"/>
      <c r="F620" s="190" t="str">
        <f t="shared" si="119"/>
        <v>-</v>
      </c>
    </row>
    <row r="621" spans="1:6" ht="12.75" customHeight="1">
      <c r="A621" s="187">
        <v>5474</v>
      </c>
      <c r="B621" s="76" t="s">
        <v>1240</v>
      </c>
      <c r="C621" s="188" t="s">
        <v>1241</v>
      </c>
      <c r="D621" s="191">
        <v>0</v>
      </c>
      <c r="E621" s="191"/>
      <c r="F621" s="190" t="str">
        <f t="shared" si="119"/>
        <v>-</v>
      </c>
    </row>
    <row r="622" spans="1:6" ht="12.75" customHeight="1">
      <c r="A622" s="187">
        <v>5475</v>
      </c>
      <c r="B622" s="76" t="s">
        <v>1242</v>
      </c>
      <c r="C622" s="188" t="s">
        <v>1243</v>
      </c>
      <c r="D622" s="191">
        <v>0</v>
      </c>
      <c r="E622" s="191"/>
      <c r="F622" s="190" t="str">
        <f t="shared" si="119"/>
        <v>-</v>
      </c>
    </row>
    <row r="623" spans="1:6" ht="24">
      <c r="A623" s="187">
        <v>5476</v>
      </c>
      <c r="B623" s="76" t="s">
        <v>1244</v>
      </c>
      <c r="C623" s="188" t="s">
        <v>1245</v>
      </c>
      <c r="D623" s="191">
        <v>0</v>
      </c>
      <c r="E623" s="191"/>
      <c r="F623" s="190" t="str">
        <f t="shared" si="119"/>
        <v>-</v>
      </c>
    </row>
    <row r="624" spans="1:6" ht="24">
      <c r="A624" s="187">
        <v>5477</v>
      </c>
      <c r="B624" s="76" t="s">
        <v>1246</v>
      </c>
      <c r="C624" s="188" t="s">
        <v>1247</v>
      </c>
      <c r="D624" s="191">
        <v>0</v>
      </c>
      <c r="E624" s="191"/>
      <c r="F624" s="190" t="str">
        <f t="shared" si="119"/>
        <v>-</v>
      </c>
    </row>
    <row r="625" spans="1:6" ht="12.75" customHeight="1">
      <c r="A625" s="187">
        <v>55</v>
      </c>
      <c r="B625" s="76" t="s">
        <v>1248</v>
      </c>
      <c r="C625" s="188" t="s">
        <v>1249</v>
      </c>
      <c r="D625" s="189">
        <f t="shared" ref="D625:E625" si="174">D626+D629+D632</f>
        <v>0</v>
      </c>
      <c r="E625" s="189">
        <f t="shared" si="174"/>
        <v>0</v>
      </c>
      <c r="F625" s="190" t="str">
        <f t="shared" si="119"/>
        <v>-</v>
      </c>
    </row>
    <row r="626" spans="1:6" ht="12.75" customHeight="1">
      <c r="A626" s="187">
        <v>551</v>
      </c>
      <c r="B626" s="76" t="s">
        <v>1250</v>
      </c>
      <c r="C626" s="188" t="s">
        <v>1251</v>
      </c>
      <c r="D626" s="189">
        <f t="shared" ref="D626:E626" si="175">SUM(D627:D628)</f>
        <v>0</v>
      </c>
      <c r="E626" s="189">
        <f t="shared" si="175"/>
        <v>0</v>
      </c>
      <c r="F626" s="190" t="str">
        <f t="shared" si="119"/>
        <v>-</v>
      </c>
    </row>
    <row r="627" spans="1:6" ht="12.75" customHeight="1">
      <c r="A627" s="187">
        <v>5511</v>
      </c>
      <c r="B627" s="76" t="s">
        <v>1252</v>
      </c>
      <c r="C627" s="188" t="s">
        <v>1253</v>
      </c>
      <c r="D627" s="191">
        <v>0</v>
      </c>
      <c r="E627" s="191"/>
      <c r="F627" s="190" t="str">
        <f t="shared" si="119"/>
        <v>-</v>
      </c>
    </row>
    <row r="628" spans="1:6" ht="12.75" customHeight="1">
      <c r="A628" s="187">
        <v>5512</v>
      </c>
      <c r="B628" s="76" t="s">
        <v>1254</v>
      </c>
      <c r="C628" s="188" t="s">
        <v>1255</v>
      </c>
      <c r="D628" s="191">
        <v>0</v>
      </c>
      <c r="E628" s="191"/>
      <c r="F628" s="190" t="str">
        <f t="shared" si="119"/>
        <v>-</v>
      </c>
    </row>
    <row r="629" spans="1:6" ht="12.75" customHeight="1">
      <c r="A629" s="187">
        <v>552</v>
      </c>
      <c r="B629" s="76" t="s">
        <v>1256</v>
      </c>
      <c r="C629" s="188" t="s">
        <v>1257</v>
      </c>
      <c r="D629" s="189">
        <f t="shared" ref="D629:E629" si="176">SUM(D630:D631)</f>
        <v>0</v>
      </c>
      <c r="E629" s="189">
        <f t="shared" si="176"/>
        <v>0</v>
      </c>
      <c r="F629" s="190" t="str">
        <f t="shared" si="119"/>
        <v>-</v>
      </c>
    </row>
    <row r="630" spans="1:6" ht="12.75" customHeight="1">
      <c r="A630" s="187">
        <v>5521</v>
      </c>
      <c r="B630" s="76" t="s">
        <v>1258</v>
      </c>
      <c r="C630" s="188" t="s">
        <v>1259</v>
      </c>
      <c r="D630" s="191">
        <v>0</v>
      </c>
      <c r="E630" s="191"/>
      <c r="F630" s="190" t="str">
        <f t="shared" si="119"/>
        <v>-</v>
      </c>
    </row>
    <row r="631" spans="1:6" ht="12.75" customHeight="1">
      <c r="A631" s="187">
        <v>5522</v>
      </c>
      <c r="B631" s="76" t="s">
        <v>1260</v>
      </c>
      <c r="C631" s="188" t="s">
        <v>1261</v>
      </c>
      <c r="D631" s="191">
        <v>0</v>
      </c>
      <c r="E631" s="191"/>
      <c r="F631" s="190" t="str">
        <f t="shared" si="119"/>
        <v>-</v>
      </c>
    </row>
    <row r="632" spans="1:6" ht="24">
      <c r="A632" s="187">
        <v>553</v>
      </c>
      <c r="B632" s="76" t="s">
        <v>1262</v>
      </c>
      <c r="C632" s="188" t="s">
        <v>1263</v>
      </c>
      <c r="D632" s="189">
        <f t="shared" ref="D632:E632" si="177">SUM(D633:D634)</f>
        <v>0</v>
      </c>
      <c r="E632" s="189">
        <f t="shared" si="177"/>
        <v>0</v>
      </c>
      <c r="F632" s="190" t="str">
        <f t="shared" si="119"/>
        <v>-</v>
      </c>
    </row>
    <row r="633" spans="1:6" ht="12.75" customHeight="1">
      <c r="A633" s="187">
        <v>5531</v>
      </c>
      <c r="B633" s="122" t="s">
        <v>1264</v>
      </c>
      <c r="C633" s="188" t="s">
        <v>1265</v>
      </c>
      <c r="D633" s="191">
        <v>0</v>
      </c>
      <c r="E633" s="191"/>
      <c r="F633" s="190" t="str">
        <f t="shared" si="119"/>
        <v>-</v>
      </c>
    </row>
    <row r="634" spans="1:6" ht="12.75" customHeight="1">
      <c r="A634" s="187">
        <v>5532</v>
      </c>
      <c r="B634" s="76" t="s">
        <v>1266</v>
      </c>
      <c r="C634" s="188" t="s">
        <v>1267</v>
      </c>
      <c r="D634" s="191">
        <v>0</v>
      </c>
      <c r="E634" s="191"/>
      <c r="F634" s="190" t="str">
        <f t="shared" si="119"/>
        <v>-</v>
      </c>
    </row>
    <row r="635" spans="1:6" ht="12.75" customHeight="1">
      <c r="A635" s="187" t="s">
        <v>609</v>
      </c>
      <c r="B635" s="76" t="s">
        <v>1268</v>
      </c>
      <c r="C635" s="188" t="s">
        <v>1269</v>
      </c>
      <c r="D635" s="189">
        <f t="shared" ref="D635:E635" si="178">IF(D420-D528&gt;=0,D420-D528,0)</f>
        <v>0</v>
      </c>
      <c r="E635" s="189">
        <f t="shared" si="178"/>
        <v>0</v>
      </c>
      <c r="F635" s="190" t="str">
        <f t="shared" si="119"/>
        <v>-</v>
      </c>
    </row>
    <row r="636" spans="1:6" ht="12.75" customHeight="1">
      <c r="A636" s="187" t="s">
        <v>609</v>
      </c>
      <c r="B636" s="76" t="s">
        <v>1270</v>
      </c>
      <c r="C636" s="188" t="s">
        <v>1271</v>
      </c>
      <c r="D636" s="189">
        <f t="shared" ref="D636:E636" si="179">IF(D528-D420&gt;=0,D528-D420,0)</f>
        <v>0</v>
      </c>
      <c r="E636" s="189">
        <f t="shared" si="179"/>
        <v>0</v>
      </c>
      <c r="F636" s="190" t="str">
        <f t="shared" si="119"/>
        <v>-</v>
      </c>
    </row>
    <row r="637" spans="1:6" ht="12.75" customHeight="1">
      <c r="A637" s="187">
        <v>92213</v>
      </c>
      <c r="B637" s="76" t="s">
        <v>1272</v>
      </c>
      <c r="C637" s="188" t="s">
        <v>1273</v>
      </c>
      <c r="D637" s="191">
        <v>0</v>
      </c>
      <c r="E637" s="191">
        <v>0</v>
      </c>
      <c r="F637" s="190" t="str">
        <f t="shared" si="119"/>
        <v>-</v>
      </c>
    </row>
    <row r="638" spans="1:6" ht="12.75" customHeight="1">
      <c r="A638" s="187">
        <v>92223</v>
      </c>
      <c r="B638" s="76" t="s">
        <v>1274</v>
      </c>
      <c r="C638" s="188" t="s">
        <v>1275</v>
      </c>
      <c r="D638" s="191">
        <v>0</v>
      </c>
      <c r="E638" s="191">
        <v>0</v>
      </c>
      <c r="F638" s="190" t="str">
        <f t="shared" si="119"/>
        <v>-</v>
      </c>
    </row>
    <row r="639" spans="1:6" ht="12.75" customHeight="1">
      <c r="A639" s="187" t="s">
        <v>609</v>
      </c>
      <c r="B639" s="76" t="s">
        <v>1276</v>
      </c>
      <c r="C639" s="188" t="s">
        <v>1277</v>
      </c>
      <c r="D639" s="189">
        <f t="shared" ref="D639:E639" si="180">D412+D420</f>
        <v>1079994.92</v>
      </c>
      <c r="E639" s="189">
        <f t="shared" si="180"/>
        <v>1903219.39</v>
      </c>
      <c r="F639" s="190">
        <f t="shared" si="119"/>
        <v>176.22484650205601</v>
      </c>
    </row>
    <row r="640" spans="1:6" ht="12.75" customHeight="1">
      <c r="A640" s="187" t="s">
        <v>609</v>
      </c>
      <c r="B640" s="76" t="s">
        <v>1278</v>
      </c>
      <c r="C640" s="188" t="s">
        <v>1279</v>
      </c>
      <c r="D640" s="189">
        <f t="shared" ref="D640:E640" si="181">D413+D528</f>
        <v>1198982.1299999999</v>
      </c>
      <c r="E640" s="189">
        <f t="shared" si="181"/>
        <v>1936814.99</v>
      </c>
      <c r="F640" s="190">
        <f t="shared" si="119"/>
        <v>161.538269965708</v>
      </c>
    </row>
    <row r="641" spans="1:6" ht="12.75" customHeight="1">
      <c r="A641" s="187" t="s">
        <v>609</v>
      </c>
      <c r="B641" s="76" t="s">
        <v>1280</v>
      </c>
      <c r="C641" s="188" t="s">
        <v>1281</v>
      </c>
      <c r="D641" s="189">
        <f t="shared" ref="D641:E641" si="182">IF(D639&gt;=D640,D639-D640,0)</f>
        <v>0</v>
      </c>
      <c r="E641" s="189">
        <f t="shared" si="182"/>
        <v>0</v>
      </c>
      <c r="F641" s="190" t="str">
        <f t="shared" si="119"/>
        <v>-</v>
      </c>
    </row>
    <row r="642" spans="1:6" ht="12.75" customHeight="1">
      <c r="A642" s="187" t="s">
        <v>609</v>
      </c>
      <c r="B642" s="76" t="s">
        <v>1282</v>
      </c>
      <c r="C642" s="188" t="s">
        <v>1283</v>
      </c>
      <c r="D642" s="189">
        <f t="shared" ref="D642:E642" si="183">IF(D640&gt;=D639,D640-D639,0)</f>
        <v>118987.21</v>
      </c>
      <c r="E642" s="189">
        <f t="shared" si="183"/>
        <v>33595.600000000297</v>
      </c>
      <c r="F642" s="190">
        <f t="shared" si="119"/>
        <v>28.234631268352601</v>
      </c>
    </row>
    <row r="643" spans="1:6" ht="24">
      <c r="A643" s="197" t="s">
        <v>1284</v>
      </c>
      <c r="B643" s="76" t="s">
        <v>1285</v>
      </c>
      <c r="C643" s="198" t="s">
        <v>1284</v>
      </c>
      <c r="D643" s="189">
        <f t="shared" ref="D643:E643" si="184">IF(D416-D417+D637-D638&gt;=0,D416-D417+D637-D638,0)</f>
        <v>188914.66</v>
      </c>
      <c r="E643" s="189">
        <f t="shared" si="184"/>
        <v>70927.44</v>
      </c>
      <c r="F643" s="190">
        <f t="shared" si="119"/>
        <v>37.544698754453464</v>
      </c>
    </row>
    <row r="644" spans="1:6" ht="24">
      <c r="A644" s="197" t="s">
        <v>1286</v>
      </c>
      <c r="B644" s="76" t="s">
        <v>1287</v>
      </c>
      <c r="C644" s="198" t="s">
        <v>1286</v>
      </c>
      <c r="D644" s="189">
        <f t="shared" ref="D644:E644" si="185">IF(D417-D416+D638-D637&gt;=0,D417-D416+D638-D637,0)</f>
        <v>0</v>
      </c>
      <c r="E644" s="189">
        <f t="shared" si="185"/>
        <v>0</v>
      </c>
      <c r="F644" s="190" t="str">
        <f t="shared" si="119"/>
        <v>-</v>
      </c>
    </row>
    <row r="645" spans="1:6" ht="24">
      <c r="A645" s="187" t="s">
        <v>609</v>
      </c>
      <c r="B645" s="76" t="s">
        <v>1288</v>
      </c>
      <c r="C645" s="188" t="s">
        <v>1289</v>
      </c>
      <c r="D645" s="189">
        <f t="shared" ref="D645:E645" si="186">IF(D641+D643-D642-D644&gt;=0,D641+D643-D642-D644,0)</f>
        <v>69927.450000000303</v>
      </c>
      <c r="E645" s="189">
        <f t="shared" si="186"/>
        <v>37331.839999999705</v>
      </c>
      <c r="F645" s="190">
        <f t="shared" si="119"/>
        <v>53.386531326395492</v>
      </c>
    </row>
    <row r="646" spans="1:6" ht="24">
      <c r="A646" s="187" t="s">
        <v>609</v>
      </c>
      <c r="B646" s="76" t="s">
        <v>1290</v>
      </c>
      <c r="C646" s="188" t="s">
        <v>1291</v>
      </c>
      <c r="D646" s="189">
        <f t="shared" ref="D646:E646" si="187">IF(D642+D644-D641-D643&gt;=0,D642+D644-D641-D643,0)</f>
        <v>0</v>
      </c>
      <c r="E646" s="189">
        <f t="shared" si="187"/>
        <v>0</v>
      </c>
      <c r="F646" s="190" t="str">
        <f t="shared" si="119"/>
        <v>-</v>
      </c>
    </row>
    <row r="647" spans="1:6" ht="24">
      <c r="A647" s="192" t="s">
        <v>1292</v>
      </c>
      <c r="B647" s="80" t="s">
        <v>1293</v>
      </c>
      <c r="C647" s="193" t="s">
        <v>1292</v>
      </c>
      <c r="D647" s="194">
        <v>0</v>
      </c>
      <c r="E647" s="194">
        <v>0</v>
      </c>
      <c r="F647" s="195" t="str">
        <f t="shared" si="119"/>
        <v>-</v>
      </c>
    </row>
    <row r="648" spans="1:6" s="178" customFormat="1" ht="20.100000000000001" customHeight="1">
      <c r="A648" s="328" t="s">
        <v>1294</v>
      </c>
      <c r="B648" s="329"/>
      <c r="C648" s="158"/>
      <c r="D648" s="196"/>
      <c r="E648" s="196"/>
      <c r="F648" s="161"/>
    </row>
    <row r="649" spans="1:6" ht="12.75" customHeight="1">
      <c r="A649" s="187">
        <v>11</v>
      </c>
      <c r="B649" s="76" t="s">
        <v>1295</v>
      </c>
      <c r="C649" s="188" t="s">
        <v>1296</v>
      </c>
      <c r="D649" s="191">
        <v>213422.06</v>
      </c>
      <c r="E649" s="191">
        <v>109425.59</v>
      </c>
      <c r="F649" s="190">
        <f t="shared" ref="F649:F724" si="188">IF(D649&lt;&gt;0,IF(E649/D649&gt;=100,"&gt;&gt;100",E649/D649*100),"-")</f>
        <v>51.271921000106502</v>
      </c>
    </row>
    <row r="650" spans="1:6" ht="12.75" customHeight="1">
      <c r="A650" s="187" t="s">
        <v>1297</v>
      </c>
      <c r="B650" s="76" t="s">
        <v>1298</v>
      </c>
      <c r="C650" s="188" t="s">
        <v>1297</v>
      </c>
      <c r="D650" s="191">
        <v>1669607.77</v>
      </c>
      <c r="E650" s="191">
        <v>2087132.65</v>
      </c>
      <c r="F650" s="190">
        <f t="shared" si="188"/>
        <v>125.00736325634099</v>
      </c>
    </row>
    <row r="651" spans="1:6" ht="12.75" customHeight="1">
      <c r="A651" s="187" t="s">
        <v>1299</v>
      </c>
      <c r="B651" s="76" t="s">
        <v>1300</v>
      </c>
      <c r="C651" s="188" t="s">
        <v>1299</v>
      </c>
      <c r="D651" s="191">
        <v>1673591.48</v>
      </c>
      <c r="E651" s="191">
        <v>2017012.67</v>
      </c>
      <c r="F651" s="190">
        <f t="shared" si="188"/>
        <v>120.520013044043</v>
      </c>
    </row>
    <row r="652" spans="1:6" ht="24">
      <c r="A652" s="187">
        <v>11</v>
      </c>
      <c r="B652" s="76" t="s">
        <v>1301</v>
      </c>
      <c r="C652" s="188" t="s">
        <v>1302</v>
      </c>
      <c r="D652" s="189">
        <f t="shared" ref="D652:E652" si="189">+D649+D650-D651</f>
        <v>209438.35</v>
      </c>
      <c r="E652" s="189">
        <f t="shared" si="189"/>
        <v>179545.57</v>
      </c>
      <c r="F652" s="190">
        <f t="shared" si="188"/>
        <v>85.727169833031894</v>
      </c>
    </row>
    <row r="653" spans="1:6" ht="24">
      <c r="A653" s="187" t="s">
        <v>609</v>
      </c>
      <c r="B653" s="76" t="s">
        <v>1303</v>
      </c>
      <c r="C653" s="188" t="s">
        <v>1304</v>
      </c>
      <c r="D653" s="200">
        <v>21</v>
      </c>
      <c r="E653" s="200">
        <v>23</v>
      </c>
      <c r="F653" s="190">
        <f t="shared" si="188"/>
        <v>109.52380952381</v>
      </c>
    </row>
    <row r="654" spans="1:6" ht="24">
      <c r="A654" s="187" t="s">
        <v>609</v>
      </c>
      <c r="B654" s="76" t="s">
        <v>1305</v>
      </c>
      <c r="C654" s="188" t="s">
        <v>1306</v>
      </c>
      <c r="D654" s="200">
        <v>0</v>
      </c>
      <c r="E654" s="200"/>
      <c r="F654" s="190" t="str">
        <f t="shared" si="188"/>
        <v>-</v>
      </c>
    </row>
    <row r="655" spans="1:6" ht="12.75" customHeight="1">
      <c r="A655" s="187" t="s">
        <v>609</v>
      </c>
      <c r="B655" s="76" t="s">
        <v>1307</v>
      </c>
      <c r="C655" s="188" t="s">
        <v>1308</v>
      </c>
      <c r="D655" s="200">
        <v>21</v>
      </c>
      <c r="E655" s="200">
        <v>23</v>
      </c>
      <c r="F655" s="190">
        <f t="shared" si="188"/>
        <v>109.52380952381</v>
      </c>
    </row>
    <row r="656" spans="1:6" ht="12.75" customHeight="1">
      <c r="A656" s="187" t="s">
        <v>609</v>
      </c>
      <c r="B656" s="76" t="s">
        <v>1309</v>
      </c>
      <c r="C656" s="188" t="s">
        <v>1310</v>
      </c>
      <c r="D656" s="200">
        <v>0</v>
      </c>
      <c r="E656" s="200"/>
      <c r="F656" s="190" t="str">
        <f t="shared" si="188"/>
        <v>-</v>
      </c>
    </row>
    <row r="657" spans="1:6" ht="24">
      <c r="A657" s="187" t="s">
        <v>1311</v>
      </c>
      <c r="B657" s="76" t="s">
        <v>1312</v>
      </c>
      <c r="C657" s="188" t="s">
        <v>1313</v>
      </c>
      <c r="D657" s="191">
        <v>0</v>
      </c>
      <c r="E657" s="191"/>
      <c r="F657" s="190" t="str">
        <f t="shared" si="188"/>
        <v>-</v>
      </c>
    </row>
    <row r="658" spans="1:6" ht="12.75" customHeight="1">
      <c r="A658" s="187">
        <v>61315</v>
      </c>
      <c r="B658" s="76" t="s">
        <v>1314</v>
      </c>
      <c r="C658" s="188" t="s">
        <v>1315</v>
      </c>
      <c r="D658" s="191">
        <v>0</v>
      </c>
      <c r="E658" s="191"/>
      <c r="F658" s="190" t="str">
        <f t="shared" si="188"/>
        <v>-</v>
      </c>
    </row>
    <row r="659" spans="1:6" ht="12.75" customHeight="1">
      <c r="A659" s="187">
        <v>61451</v>
      </c>
      <c r="B659" s="76" t="s">
        <v>1316</v>
      </c>
      <c r="C659" s="188" t="s">
        <v>1317</v>
      </c>
      <c r="D659" s="191">
        <v>0</v>
      </c>
      <c r="E659" s="191"/>
      <c r="F659" s="190" t="str">
        <f t="shared" si="188"/>
        <v>-</v>
      </c>
    </row>
    <row r="660" spans="1:6" ht="12.75" customHeight="1">
      <c r="A660" s="187">
        <v>61453</v>
      </c>
      <c r="B660" s="76" t="s">
        <v>1318</v>
      </c>
      <c r="C660" s="188" t="s">
        <v>1319</v>
      </c>
      <c r="D660" s="191">
        <v>0</v>
      </c>
      <c r="E660" s="191"/>
      <c r="F660" s="190" t="str">
        <f t="shared" si="188"/>
        <v>-</v>
      </c>
    </row>
    <row r="661" spans="1:6" ht="12.75" customHeight="1">
      <c r="A661" s="187">
        <v>63311</v>
      </c>
      <c r="B661" s="76" t="s">
        <v>1320</v>
      </c>
      <c r="C661" s="188" t="s">
        <v>1321</v>
      </c>
      <c r="D661" s="191">
        <v>218302</v>
      </c>
      <c r="E661" s="191">
        <v>281887.90999999997</v>
      </c>
      <c r="F661" s="190">
        <f t="shared" si="188"/>
        <v>129.12749768669099</v>
      </c>
    </row>
    <row r="662" spans="1:6" ht="12.75" customHeight="1">
      <c r="A662" s="187">
        <v>63312</v>
      </c>
      <c r="B662" s="76" t="s">
        <v>1322</v>
      </c>
      <c r="C662" s="188" t="s">
        <v>1323</v>
      </c>
      <c r="D662" s="191">
        <v>81276.7</v>
      </c>
      <c r="E662" s="191">
        <v>19192.330000000002</v>
      </c>
      <c r="F662" s="190">
        <f t="shared" si="188"/>
        <v>23.613569448562799</v>
      </c>
    </row>
    <row r="663" spans="1:6" ht="12.75" customHeight="1">
      <c r="A663" s="187">
        <v>63313</v>
      </c>
      <c r="B663" s="76" t="s">
        <v>1324</v>
      </c>
      <c r="C663" s="188" t="s">
        <v>1325</v>
      </c>
      <c r="D663" s="191">
        <v>0</v>
      </c>
      <c r="E663" s="191"/>
      <c r="F663" s="190" t="str">
        <f t="shared" si="188"/>
        <v>-</v>
      </c>
    </row>
    <row r="664" spans="1:6" ht="12.75" customHeight="1">
      <c r="A664" s="187">
        <v>63314</v>
      </c>
      <c r="B664" s="76" t="s">
        <v>1326</v>
      </c>
      <c r="C664" s="188" t="s">
        <v>1327</v>
      </c>
      <c r="D664" s="191">
        <v>0</v>
      </c>
      <c r="E664" s="191">
        <v>1676.22</v>
      </c>
      <c r="F664" s="190" t="str">
        <f t="shared" si="188"/>
        <v>-</v>
      </c>
    </row>
    <row r="665" spans="1:6" ht="12.75" customHeight="1">
      <c r="A665" s="187">
        <v>63321</v>
      </c>
      <c r="B665" s="76" t="s">
        <v>1328</v>
      </c>
      <c r="C665" s="188" t="s">
        <v>1329</v>
      </c>
      <c r="D665" s="191">
        <v>214367.25</v>
      </c>
      <c r="E665" s="191">
        <v>513064.44</v>
      </c>
      <c r="F665" s="190">
        <f t="shared" si="188"/>
        <v>239.339003509165</v>
      </c>
    </row>
    <row r="666" spans="1:6" ht="12.75" customHeight="1">
      <c r="A666" s="187">
        <v>63322</v>
      </c>
      <c r="B666" s="76" t="s">
        <v>1330</v>
      </c>
      <c r="C666" s="188" t="s">
        <v>1331</v>
      </c>
      <c r="D666" s="191">
        <v>0</v>
      </c>
      <c r="E666" s="191"/>
      <c r="F666" s="190" t="str">
        <f t="shared" si="188"/>
        <v>-</v>
      </c>
    </row>
    <row r="667" spans="1:6" ht="12.75" customHeight="1">
      <c r="A667" s="187">
        <v>63323</v>
      </c>
      <c r="B667" s="76" t="s">
        <v>1332</v>
      </c>
      <c r="C667" s="188" t="s">
        <v>1333</v>
      </c>
      <c r="D667" s="191">
        <v>0</v>
      </c>
      <c r="E667" s="191"/>
      <c r="F667" s="190" t="str">
        <f t="shared" si="188"/>
        <v>-</v>
      </c>
    </row>
    <row r="668" spans="1:6" ht="12.75" customHeight="1">
      <c r="A668" s="187">
        <v>63324</v>
      </c>
      <c r="B668" s="76" t="s">
        <v>1334</v>
      </c>
      <c r="C668" s="188" t="s">
        <v>1335</v>
      </c>
      <c r="D668" s="191">
        <v>0</v>
      </c>
      <c r="E668" s="191"/>
      <c r="F668" s="190" t="str">
        <f t="shared" si="188"/>
        <v>-</v>
      </c>
    </row>
    <row r="669" spans="1:6" ht="12.75" customHeight="1">
      <c r="A669" s="187">
        <v>63414</v>
      </c>
      <c r="B669" s="76" t="s">
        <v>1336</v>
      </c>
      <c r="C669" s="188" t="s">
        <v>1337</v>
      </c>
      <c r="D669" s="191">
        <v>0</v>
      </c>
      <c r="E669" s="191">
        <v>12223.2</v>
      </c>
      <c r="F669" s="190" t="str">
        <f t="shared" si="188"/>
        <v>-</v>
      </c>
    </row>
    <row r="670" spans="1:6" ht="12.75" customHeight="1">
      <c r="A670" s="187">
        <v>63415</v>
      </c>
      <c r="B670" s="76" t="s">
        <v>1338</v>
      </c>
      <c r="C670" s="188" t="s">
        <v>1339</v>
      </c>
      <c r="D670" s="191">
        <v>0</v>
      </c>
      <c r="E670" s="191"/>
      <c r="F670" s="190" t="str">
        <f t="shared" si="188"/>
        <v>-</v>
      </c>
    </row>
    <row r="671" spans="1:6" ht="24">
      <c r="A671" s="187">
        <v>63416</v>
      </c>
      <c r="B671" s="122" t="s">
        <v>1340</v>
      </c>
      <c r="C671" s="188" t="s">
        <v>1341</v>
      </c>
      <c r="D671" s="191">
        <v>0</v>
      </c>
      <c r="E671" s="191"/>
      <c r="F671" s="190" t="str">
        <f t="shared" si="188"/>
        <v>-</v>
      </c>
    </row>
    <row r="672" spans="1:6" ht="12.75" customHeight="1">
      <c r="A672" s="187">
        <v>63424</v>
      </c>
      <c r="B672" s="76" t="s">
        <v>1342</v>
      </c>
      <c r="C672" s="188" t="s">
        <v>1343</v>
      </c>
      <c r="D672" s="191">
        <v>0</v>
      </c>
      <c r="E672" s="191"/>
      <c r="F672" s="190" t="str">
        <f t="shared" si="188"/>
        <v>-</v>
      </c>
    </row>
    <row r="673" spans="1:6" ht="12.75" customHeight="1">
      <c r="A673" s="187">
        <v>63425</v>
      </c>
      <c r="B673" s="76" t="s">
        <v>1344</v>
      </c>
      <c r="C673" s="188" t="s">
        <v>1345</v>
      </c>
      <c r="D673" s="191">
        <v>17862.91</v>
      </c>
      <c r="E673" s="191">
        <v>144043.63</v>
      </c>
      <c r="F673" s="190">
        <f t="shared" si="188"/>
        <v>806.38389825621903</v>
      </c>
    </row>
    <row r="674" spans="1:6" ht="24">
      <c r="A674" s="187">
        <v>63426</v>
      </c>
      <c r="B674" s="122" t="s">
        <v>1346</v>
      </c>
      <c r="C674" s="188" t="s">
        <v>1347</v>
      </c>
      <c r="D674" s="191">
        <v>0</v>
      </c>
      <c r="E674" s="191"/>
      <c r="F674" s="190" t="str">
        <f t="shared" si="188"/>
        <v>-</v>
      </c>
    </row>
    <row r="675" spans="1:6" ht="24">
      <c r="A675" s="187">
        <v>63612</v>
      </c>
      <c r="B675" s="122" t="s">
        <v>1348</v>
      </c>
      <c r="C675" s="188" t="s">
        <v>1349</v>
      </c>
      <c r="D675" s="191">
        <v>0</v>
      </c>
      <c r="E675" s="191"/>
      <c r="F675" s="190" t="str">
        <f t="shared" si="188"/>
        <v>-</v>
      </c>
    </row>
    <row r="676" spans="1:6" ht="24">
      <c r="A676" s="187">
        <v>63613</v>
      </c>
      <c r="B676" s="122" t="s">
        <v>1350</v>
      </c>
      <c r="C676" s="188" t="s">
        <v>1351</v>
      </c>
      <c r="D676" s="191">
        <v>0</v>
      </c>
      <c r="E676" s="191"/>
      <c r="F676" s="190" t="str">
        <f t="shared" si="188"/>
        <v>-</v>
      </c>
    </row>
    <row r="677" spans="1:6" ht="24">
      <c r="A677" s="187">
        <v>63622</v>
      </c>
      <c r="B677" s="122" t="s">
        <v>1352</v>
      </c>
      <c r="C677" s="188" t="s">
        <v>1353</v>
      </c>
      <c r="D677" s="191">
        <v>0</v>
      </c>
      <c r="E677" s="191"/>
      <c r="F677" s="190" t="str">
        <f t="shared" si="188"/>
        <v>-</v>
      </c>
    </row>
    <row r="678" spans="1:6" ht="24">
      <c r="A678" s="187">
        <v>63623</v>
      </c>
      <c r="B678" s="122" t="s">
        <v>1354</v>
      </c>
      <c r="C678" s="188" t="s">
        <v>1355</v>
      </c>
      <c r="D678" s="191">
        <v>0</v>
      </c>
      <c r="E678" s="191"/>
      <c r="F678" s="190" t="str">
        <f t="shared" si="188"/>
        <v>-</v>
      </c>
    </row>
    <row r="679" spans="1:6" ht="12.75" customHeight="1">
      <c r="A679" s="187">
        <v>63711</v>
      </c>
      <c r="B679" s="122" t="s">
        <v>1356</v>
      </c>
      <c r="C679" s="188">
        <v>63711</v>
      </c>
      <c r="D679" s="191">
        <v>0</v>
      </c>
      <c r="E679" s="191"/>
      <c r="F679" s="190" t="str">
        <f t="shared" si="188"/>
        <v>-</v>
      </c>
    </row>
    <row r="680" spans="1:6" ht="12.75" customHeight="1">
      <c r="A680" s="187">
        <v>63712</v>
      </c>
      <c r="B680" s="122" t="s">
        <v>1357</v>
      </c>
      <c r="C680" s="188">
        <v>63712</v>
      </c>
      <c r="D680" s="191">
        <v>0</v>
      </c>
      <c r="E680" s="191"/>
      <c r="F680" s="190" t="str">
        <f t="shared" si="188"/>
        <v>-</v>
      </c>
    </row>
    <row r="681" spans="1:6" ht="12.75" customHeight="1">
      <c r="A681" s="187">
        <v>63713</v>
      </c>
      <c r="B681" s="122" t="s">
        <v>1358</v>
      </c>
      <c r="C681" s="188">
        <v>63713</v>
      </c>
      <c r="D681" s="191">
        <v>0</v>
      </c>
      <c r="E681" s="191"/>
      <c r="F681" s="190" t="str">
        <f t="shared" si="188"/>
        <v>-</v>
      </c>
    </row>
    <row r="682" spans="1:6" ht="12.75" customHeight="1">
      <c r="A682" s="187">
        <v>63714</v>
      </c>
      <c r="B682" s="122" t="s">
        <v>1359</v>
      </c>
      <c r="C682" s="188">
        <v>63714</v>
      </c>
      <c r="D682" s="191">
        <v>0</v>
      </c>
      <c r="E682" s="191"/>
      <c r="F682" s="190" t="str">
        <f t="shared" si="188"/>
        <v>-</v>
      </c>
    </row>
    <row r="683" spans="1:6" ht="12.75" customHeight="1">
      <c r="A683" s="187">
        <v>63715</v>
      </c>
      <c r="B683" s="122" t="s">
        <v>1360</v>
      </c>
      <c r="C683" s="188">
        <v>63715</v>
      </c>
      <c r="D683" s="191">
        <v>0</v>
      </c>
      <c r="E683" s="191"/>
      <c r="F683" s="190" t="str">
        <f t="shared" si="188"/>
        <v>-</v>
      </c>
    </row>
    <row r="684" spans="1:6" ht="24">
      <c r="A684" s="187">
        <v>63716</v>
      </c>
      <c r="B684" s="122" t="s">
        <v>1361</v>
      </c>
      <c r="C684" s="188">
        <v>63716</v>
      </c>
      <c r="D684" s="191">
        <v>0</v>
      </c>
      <c r="E684" s="191"/>
      <c r="F684" s="190" t="str">
        <f t="shared" si="188"/>
        <v>-</v>
      </c>
    </row>
    <row r="685" spans="1:6" ht="24">
      <c r="A685" s="187">
        <v>63717</v>
      </c>
      <c r="B685" s="122" t="s">
        <v>1362</v>
      </c>
      <c r="C685" s="188">
        <v>63717</v>
      </c>
      <c r="D685" s="191">
        <v>0</v>
      </c>
      <c r="E685" s="191"/>
      <c r="F685" s="190" t="str">
        <f t="shared" si="188"/>
        <v>-</v>
      </c>
    </row>
    <row r="686" spans="1:6" ht="24">
      <c r="A686" s="187">
        <v>63721</v>
      </c>
      <c r="B686" s="122" t="s">
        <v>1363</v>
      </c>
      <c r="C686" s="188">
        <v>63721</v>
      </c>
      <c r="D686" s="191">
        <v>0</v>
      </c>
      <c r="E686" s="191"/>
      <c r="F686" s="190" t="str">
        <f t="shared" si="188"/>
        <v>-</v>
      </c>
    </row>
    <row r="687" spans="1:6" ht="24">
      <c r="A687" s="187">
        <v>63722</v>
      </c>
      <c r="B687" s="122" t="s">
        <v>1364</v>
      </c>
      <c r="C687" s="188">
        <v>63722</v>
      </c>
      <c r="D687" s="191">
        <v>0</v>
      </c>
      <c r="E687" s="191"/>
      <c r="F687" s="190" t="str">
        <f t="shared" si="188"/>
        <v>-</v>
      </c>
    </row>
    <row r="688" spans="1:6" ht="12.75" customHeight="1">
      <c r="A688" s="187">
        <v>63723</v>
      </c>
      <c r="B688" s="122" t="s">
        <v>1365</v>
      </c>
      <c r="C688" s="188">
        <v>63723</v>
      </c>
      <c r="D688" s="191">
        <v>0</v>
      </c>
      <c r="E688" s="191"/>
      <c r="F688" s="190" t="str">
        <f t="shared" si="188"/>
        <v>-</v>
      </c>
    </row>
    <row r="689" spans="1:6" ht="12.75" customHeight="1">
      <c r="A689" s="187">
        <v>63724</v>
      </c>
      <c r="B689" s="122" t="s">
        <v>1366</v>
      </c>
      <c r="C689" s="188">
        <v>63724</v>
      </c>
      <c r="D689" s="191">
        <v>0</v>
      </c>
      <c r="E689" s="191"/>
      <c r="F689" s="190" t="str">
        <f t="shared" si="188"/>
        <v>-</v>
      </c>
    </row>
    <row r="690" spans="1:6" ht="12.75" customHeight="1">
      <c r="A690" s="187">
        <v>63725</v>
      </c>
      <c r="B690" s="122" t="s">
        <v>1367</v>
      </c>
      <c r="C690" s="188">
        <v>63725</v>
      </c>
      <c r="D690" s="191">
        <v>0</v>
      </c>
      <c r="E690" s="191"/>
      <c r="F690" s="190" t="str">
        <f t="shared" si="188"/>
        <v>-</v>
      </c>
    </row>
    <row r="691" spans="1:6" ht="12.75" customHeight="1">
      <c r="A691" s="187">
        <v>63726</v>
      </c>
      <c r="B691" s="122" t="s">
        <v>1368</v>
      </c>
      <c r="C691" s="188">
        <v>63726</v>
      </c>
      <c r="D691" s="191">
        <v>0</v>
      </c>
      <c r="E691" s="191"/>
      <c r="F691" s="190" t="str">
        <f t="shared" si="188"/>
        <v>-</v>
      </c>
    </row>
    <row r="692" spans="1:6" ht="24">
      <c r="A692" s="187">
        <v>63727</v>
      </c>
      <c r="B692" s="122" t="s">
        <v>1369</v>
      </c>
      <c r="C692" s="188">
        <v>63727</v>
      </c>
      <c r="D692" s="191">
        <v>0</v>
      </c>
      <c r="E692" s="191"/>
      <c r="F692" s="190" t="str">
        <f t="shared" si="188"/>
        <v>-</v>
      </c>
    </row>
    <row r="693" spans="1:6" ht="24">
      <c r="A693" s="187">
        <v>63728</v>
      </c>
      <c r="B693" s="122" t="s">
        <v>1370</v>
      </c>
      <c r="C693" s="188">
        <v>63728</v>
      </c>
      <c r="D693" s="191">
        <v>0</v>
      </c>
      <c r="E693" s="191"/>
      <c r="F693" s="190" t="str">
        <f t="shared" si="188"/>
        <v>-</v>
      </c>
    </row>
    <row r="694" spans="1:6" ht="12.75" customHeight="1">
      <c r="A694" s="187">
        <v>63811</v>
      </c>
      <c r="B694" s="122" t="s">
        <v>1371</v>
      </c>
      <c r="C694" s="188" t="s">
        <v>1372</v>
      </c>
      <c r="D694" s="191">
        <v>117413.57</v>
      </c>
      <c r="E694" s="191">
        <v>209981.22</v>
      </c>
      <c r="F694" s="190">
        <f t="shared" si="188"/>
        <v>178.83897065731</v>
      </c>
    </row>
    <row r="695" spans="1:6" ht="12.75" customHeight="1">
      <c r="A695" s="187">
        <v>63812</v>
      </c>
      <c r="B695" s="122" t="s">
        <v>1373</v>
      </c>
      <c r="C695" s="188" t="s">
        <v>1374</v>
      </c>
      <c r="D695" s="191">
        <v>0</v>
      </c>
      <c r="E695" s="191"/>
      <c r="F695" s="190" t="str">
        <f t="shared" si="188"/>
        <v>-</v>
      </c>
    </row>
    <row r="696" spans="1:6" ht="24">
      <c r="A696" s="187" t="s">
        <v>1375</v>
      </c>
      <c r="B696" s="122" t="s">
        <v>1376</v>
      </c>
      <c r="C696" s="188" t="s">
        <v>1375</v>
      </c>
      <c r="D696" s="191">
        <v>0</v>
      </c>
      <c r="E696" s="191"/>
      <c r="F696" s="190" t="str">
        <f t="shared" si="188"/>
        <v>-</v>
      </c>
    </row>
    <row r="697" spans="1:6" ht="24">
      <c r="A697" s="187" t="s">
        <v>1377</v>
      </c>
      <c r="B697" s="122" t="s">
        <v>1378</v>
      </c>
      <c r="C697" s="188" t="s">
        <v>1377</v>
      </c>
      <c r="D697" s="191">
        <v>0</v>
      </c>
      <c r="E697" s="191"/>
      <c r="F697" s="190" t="str">
        <f t="shared" si="188"/>
        <v>-</v>
      </c>
    </row>
    <row r="698" spans="1:6" ht="12.75" customHeight="1">
      <c r="A698" s="187">
        <v>63821</v>
      </c>
      <c r="B698" s="122" t="s">
        <v>1379</v>
      </c>
      <c r="C698" s="188" t="s">
        <v>1380</v>
      </c>
      <c r="D698" s="191">
        <v>0</v>
      </c>
      <c r="E698" s="191">
        <v>13935.89</v>
      </c>
      <c r="F698" s="190" t="str">
        <f t="shared" si="188"/>
        <v>-</v>
      </c>
    </row>
    <row r="699" spans="1:6" ht="12.75" customHeight="1">
      <c r="A699" s="187">
        <v>63822</v>
      </c>
      <c r="B699" s="122" t="s">
        <v>1381</v>
      </c>
      <c r="C699" s="188" t="s">
        <v>1382</v>
      </c>
      <c r="D699" s="191">
        <v>0</v>
      </c>
      <c r="E699" s="191"/>
      <c r="F699" s="190" t="str">
        <f t="shared" si="188"/>
        <v>-</v>
      </c>
    </row>
    <row r="700" spans="1:6" ht="24">
      <c r="A700" s="187" t="s">
        <v>1383</v>
      </c>
      <c r="B700" s="122" t="s">
        <v>1384</v>
      </c>
      <c r="C700" s="188" t="s">
        <v>1383</v>
      </c>
      <c r="D700" s="191">
        <v>0</v>
      </c>
      <c r="E700" s="191"/>
      <c r="F700" s="190" t="str">
        <f t="shared" si="188"/>
        <v>-</v>
      </c>
    </row>
    <row r="701" spans="1:6" ht="24">
      <c r="A701" s="187" t="s">
        <v>1385</v>
      </c>
      <c r="B701" s="122" t="s">
        <v>1386</v>
      </c>
      <c r="C701" s="188" t="s">
        <v>1385</v>
      </c>
      <c r="D701" s="191">
        <v>0</v>
      </c>
      <c r="E701" s="191"/>
      <c r="F701" s="190" t="str">
        <f t="shared" si="188"/>
        <v>-</v>
      </c>
    </row>
    <row r="702" spans="1:6" ht="12.75" customHeight="1">
      <c r="A702" s="187">
        <v>64191</v>
      </c>
      <c r="B702" s="76" t="s">
        <v>1387</v>
      </c>
      <c r="C702" s="188" t="s">
        <v>1388</v>
      </c>
      <c r="D702" s="191">
        <v>0</v>
      </c>
      <c r="E702" s="191"/>
      <c r="F702" s="190" t="str">
        <f t="shared" si="188"/>
        <v>-</v>
      </c>
    </row>
    <row r="703" spans="1:6" ht="12.75" customHeight="1">
      <c r="A703" s="187">
        <v>64371</v>
      </c>
      <c r="B703" s="76" t="s">
        <v>1389</v>
      </c>
      <c r="C703" s="188" t="s">
        <v>1390</v>
      </c>
      <c r="D703" s="191">
        <v>0</v>
      </c>
      <c r="E703" s="191"/>
      <c r="F703" s="190" t="str">
        <f t="shared" si="188"/>
        <v>-</v>
      </c>
    </row>
    <row r="704" spans="1:6" ht="12.75" customHeight="1">
      <c r="A704" s="187">
        <v>64372</v>
      </c>
      <c r="B704" s="76" t="s">
        <v>1391</v>
      </c>
      <c r="C704" s="188" t="s">
        <v>1392</v>
      </c>
      <c r="D704" s="191">
        <v>0</v>
      </c>
      <c r="E704" s="191"/>
      <c r="F704" s="190" t="str">
        <f t="shared" si="188"/>
        <v>-</v>
      </c>
    </row>
    <row r="705" spans="1:6" ht="12.75" customHeight="1">
      <c r="A705" s="187">
        <v>64373</v>
      </c>
      <c r="B705" s="76" t="s">
        <v>1393</v>
      </c>
      <c r="C705" s="188" t="s">
        <v>1394</v>
      </c>
      <c r="D705" s="191">
        <v>0</v>
      </c>
      <c r="E705" s="191"/>
      <c r="F705" s="190" t="str">
        <f t="shared" si="188"/>
        <v>-</v>
      </c>
    </row>
    <row r="706" spans="1:6" ht="12.75" customHeight="1">
      <c r="A706" s="187">
        <v>64374</v>
      </c>
      <c r="B706" s="76" t="s">
        <v>1395</v>
      </c>
      <c r="C706" s="188" t="s">
        <v>1396</v>
      </c>
      <c r="D706" s="191">
        <v>0</v>
      </c>
      <c r="E706" s="191"/>
      <c r="F706" s="190" t="str">
        <f t="shared" si="188"/>
        <v>-</v>
      </c>
    </row>
    <row r="707" spans="1:6" ht="12.75" customHeight="1">
      <c r="A707" s="187">
        <v>64375</v>
      </c>
      <c r="B707" s="76" t="s">
        <v>1397</v>
      </c>
      <c r="C707" s="188" t="s">
        <v>1398</v>
      </c>
      <c r="D707" s="191">
        <v>0</v>
      </c>
      <c r="E707" s="191"/>
      <c r="F707" s="190" t="str">
        <f t="shared" si="188"/>
        <v>-</v>
      </c>
    </row>
    <row r="708" spans="1:6" ht="24">
      <c r="A708" s="187">
        <v>64376</v>
      </c>
      <c r="B708" s="122" t="s">
        <v>1399</v>
      </c>
      <c r="C708" s="188" t="s">
        <v>1400</v>
      </c>
      <c r="D708" s="191">
        <v>0</v>
      </c>
      <c r="E708" s="191"/>
      <c r="F708" s="190" t="str">
        <f t="shared" si="188"/>
        <v>-</v>
      </c>
    </row>
    <row r="709" spans="1:6" ht="24">
      <c r="A709" s="187">
        <v>64377</v>
      </c>
      <c r="B709" s="76" t="s">
        <v>1401</v>
      </c>
      <c r="C709" s="188" t="s">
        <v>1402</v>
      </c>
      <c r="D709" s="191">
        <v>0</v>
      </c>
      <c r="E709" s="191"/>
      <c r="F709" s="190" t="str">
        <f t="shared" si="188"/>
        <v>-</v>
      </c>
    </row>
    <row r="710" spans="1:6" ht="12.75" customHeight="1">
      <c r="A710" s="187">
        <v>65264</v>
      </c>
      <c r="B710" s="76" t="s">
        <v>1403</v>
      </c>
      <c r="C710" s="188" t="s">
        <v>1404</v>
      </c>
      <c r="D710" s="191">
        <v>0</v>
      </c>
      <c r="E710" s="191"/>
      <c r="F710" s="190" t="str">
        <f t="shared" si="188"/>
        <v>-</v>
      </c>
    </row>
    <row r="711" spans="1:6" ht="12.75" customHeight="1">
      <c r="A711" s="187">
        <v>65265</v>
      </c>
      <c r="B711" s="76" t="s">
        <v>1405</v>
      </c>
      <c r="C711" s="188" t="s">
        <v>1406</v>
      </c>
      <c r="D711" s="191">
        <v>0</v>
      </c>
      <c r="E711" s="191"/>
      <c r="F711" s="190" t="str">
        <f t="shared" si="188"/>
        <v>-</v>
      </c>
    </row>
    <row r="712" spans="1:6" ht="12.75" customHeight="1">
      <c r="A712" s="187" t="s">
        <v>1407</v>
      </c>
      <c r="B712" s="76" t="s">
        <v>1408</v>
      </c>
      <c r="C712" s="188" t="s">
        <v>1407</v>
      </c>
      <c r="D712" s="191">
        <v>0</v>
      </c>
      <c r="E712" s="191"/>
      <c r="F712" s="190" t="str">
        <f t="shared" si="188"/>
        <v>-</v>
      </c>
    </row>
    <row r="713" spans="1:6" ht="24">
      <c r="A713" s="187">
        <v>66341</v>
      </c>
      <c r="B713" s="76" t="s">
        <v>1409</v>
      </c>
      <c r="C713" s="188">
        <v>66341</v>
      </c>
      <c r="D713" s="191">
        <v>0</v>
      </c>
      <c r="E713" s="191"/>
      <c r="F713" s="190" t="str">
        <f t="shared" si="188"/>
        <v>-</v>
      </c>
    </row>
    <row r="714" spans="1:6" ht="24">
      <c r="A714" s="187">
        <v>66342</v>
      </c>
      <c r="B714" s="76" t="s">
        <v>1410</v>
      </c>
      <c r="C714" s="188">
        <v>66342</v>
      </c>
      <c r="D714" s="191">
        <v>0</v>
      </c>
      <c r="E714" s="191"/>
      <c r="F714" s="190" t="str">
        <f t="shared" si="188"/>
        <v>-</v>
      </c>
    </row>
    <row r="715" spans="1:6" ht="24">
      <c r="A715" s="187">
        <v>66343</v>
      </c>
      <c r="B715" s="76" t="s">
        <v>1411</v>
      </c>
      <c r="C715" s="188">
        <v>66343</v>
      </c>
      <c r="D715" s="191">
        <v>0</v>
      </c>
      <c r="E715" s="191"/>
      <c r="F715" s="190" t="str">
        <f t="shared" si="188"/>
        <v>-</v>
      </c>
    </row>
    <row r="716" spans="1:6" ht="12.75" customHeight="1">
      <c r="A716" s="187">
        <v>31214</v>
      </c>
      <c r="B716" s="76" t="s">
        <v>1412</v>
      </c>
      <c r="C716" s="188" t="s">
        <v>1413</v>
      </c>
      <c r="D716" s="191">
        <v>0</v>
      </c>
      <c r="E716" s="191"/>
      <c r="F716" s="190" t="str">
        <f t="shared" si="188"/>
        <v>-</v>
      </c>
    </row>
    <row r="717" spans="1:6" ht="12.75" customHeight="1">
      <c r="A717" s="187">
        <v>31215</v>
      </c>
      <c r="B717" s="76" t="s">
        <v>1414</v>
      </c>
      <c r="C717" s="188" t="s">
        <v>1415</v>
      </c>
      <c r="D717" s="191">
        <v>0</v>
      </c>
      <c r="E717" s="191"/>
      <c r="F717" s="190" t="str">
        <f t="shared" si="188"/>
        <v>-</v>
      </c>
    </row>
    <row r="718" spans="1:6" ht="12.75" customHeight="1">
      <c r="A718" s="187">
        <v>32121</v>
      </c>
      <c r="B718" s="76" t="s">
        <v>1416</v>
      </c>
      <c r="C718" s="188" t="s">
        <v>1417</v>
      </c>
      <c r="D718" s="191">
        <v>10140.709999999999</v>
      </c>
      <c r="E718" s="191">
        <v>10699.52</v>
      </c>
      <c r="F718" s="190">
        <f t="shared" si="188"/>
        <v>105.51056089761001</v>
      </c>
    </row>
    <row r="719" spans="1:6" ht="12.75" customHeight="1">
      <c r="A719" s="187" t="s">
        <v>1418</v>
      </c>
      <c r="B719" s="76" t="s">
        <v>1419</v>
      </c>
      <c r="C719" s="188" t="s">
        <v>1418</v>
      </c>
      <c r="D719" s="191">
        <v>0</v>
      </c>
      <c r="E719" s="191"/>
      <c r="F719" s="190" t="str">
        <f t="shared" si="188"/>
        <v>-</v>
      </c>
    </row>
    <row r="720" spans="1:6" ht="12.75" customHeight="1">
      <c r="A720" s="187" t="s">
        <v>1420</v>
      </c>
      <c r="B720" s="76" t="s">
        <v>1421</v>
      </c>
      <c r="C720" s="188" t="s">
        <v>1420</v>
      </c>
      <c r="D720" s="191">
        <v>363.2</v>
      </c>
      <c r="E720" s="191">
        <v>209.78</v>
      </c>
      <c r="F720" s="190">
        <f t="shared" si="188"/>
        <v>57.758810572687203</v>
      </c>
    </row>
    <row r="721" spans="1:6" ht="12.75" customHeight="1">
      <c r="A721" s="187" t="s">
        <v>1422</v>
      </c>
      <c r="B721" s="76" t="s">
        <v>1423</v>
      </c>
      <c r="C721" s="188" t="s">
        <v>1422</v>
      </c>
      <c r="D721" s="191">
        <v>4533.75</v>
      </c>
      <c r="E721" s="191">
        <v>827.94</v>
      </c>
      <c r="F721" s="190">
        <f t="shared" si="188"/>
        <v>18.261703887510301</v>
      </c>
    </row>
    <row r="722" spans="1:6" ht="12.75" customHeight="1">
      <c r="A722" s="187" t="s">
        <v>1424</v>
      </c>
      <c r="B722" s="76" t="s">
        <v>1425</v>
      </c>
      <c r="C722" s="188" t="s">
        <v>1424</v>
      </c>
      <c r="D722" s="191">
        <v>6904.52</v>
      </c>
      <c r="E722" s="191">
        <v>6066.1</v>
      </c>
      <c r="F722" s="190">
        <f t="shared" si="188"/>
        <v>87.856940091418394</v>
      </c>
    </row>
    <row r="723" spans="1:6" ht="12.75" customHeight="1">
      <c r="A723" s="187" t="s">
        <v>1426</v>
      </c>
      <c r="B723" s="76" t="s">
        <v>1427</v>
      </c>
      <c r="C723" s="188" t="s">
        <v>1426</v>
      </c>
      <c r="D723" s="191">
        <v>0</v>
      </c>
      <c r="E723" s="191"/>
      <c r="F723" s="190" t="str">
        <f t="shared" si="188"/>
        <v>-</v>
      </c>
    </row>
    <row r="724" spans="1:6" ht="12.75" customHeight="1">
      <c r="A724" s="187" t="s">
        <v>1428</v>
      </c>
      <c r="B724" s="76" t="s">
        <v>1429</v>
      </c>
      <c r="C724" s="188" t="s">
        <v>1428</v>
      </c>
      <c r="D724" s="191">
        <v>0</v>
      </c>
      <c r="E724" s="191"/>
      <c r="F724" s="190" t="str">
        <f t="shared" si="188"/>
        <v>-</v>
      </c>
    </row>
    <row r="725" spans="1:6" ht="12.75" customHeight="1">
      <c r="A725" s="187">
        <v>32911</v>
      </c>
      <c r="B725" s="76" t="s">
        <v>1430</v>
      </c>
      <c r="C725" s="188" t="s">
        <v>1431</v>
      </c>
      <c r="D725" s="191">
        <v>11163.35</v>
      </c>
      <c r="E725" s="191">
        <v>11809.64</v>
      </c>
      <c r="F725" s="190">
        <f t="shared" ref="F725:F979" si="190">IF(D725&lt;&gt;0,IF(E725/D725&gt;=100,"&gt;&gt;100",E725/D725*100),"-")</f>
        <v>105.78939117738</v>
      </c>
    </row>
    <row r="726" spans="1:6" ht="12.75" customHeight="1">
      <c r="A726" s="187" t="s">
        <v>1432</v>
      </c>
      <c r="B726" s="76" t="s">
        <v>1433</v>
      </c>
      <c r="C726" s="188" t="s">
        <v>1432</v>
      </c>
      <c r="D726" s="191">
        <v>2800.28</v>
      </c>
      <c r="E726" s="191">
        <v>2260.87</v>
      </c>
      <c r="F726" s="190">
        <f t="shared" si="190"/>
        <v>80.737283414515701</v>
      </c>
    </row>
    <row r="727" spans="1:6" ht="12.75" customHeight="1">
      <c r="A727" s="187">
        <v>34111</v>
      </c>
      <c r="B727" s="76" t="s">
        <v>1434</v>
      </c>
      <c r="C727" s="188" t="s">
        <v>1435</v>
      </c>
      <c r="D727" s="191">
        <v>0</v>
      </c>
      <c r="E727" s="191"/>
      <c r="F727" s="190" t="str">
        <f t="shared" si="190"/>
        <v>-</v>
      </c>
    </row>
    <row r="728" spans="1:6" ht="12.75" customHeight="1">
      <c r="A728" s="187">
        <v>34112</v>
      </c>
      <c r="B728" s="76" t="s">
        <v>1436</v>
      </c>
      <c r="C728" s="188" t="s">
        <v>1437</v>
      </c>
      <c r="D728" s="191">
        <v>0</v>
      </c>
      <c r="E728" s="191"/>
      <c r="F728" s="190" t="str">
        <f t="shared" si="190"/>
        <v>-</v>
      </c>
    </row>
    <row r="729" spans="1:6" ht="12.75" customHeight="1">
      <c r="A729" s="187">
        <v>34121</v>
      </c>
      <c r="B729" s="76" t="s">
        <v>1438</v>
      </c>
      <c r="C729" s="188" t="s">
        <v>1439</v>
      </c>
      <c r="D729" s="191">
        <v>0</v>
      </c>
      <c r="E729" s="191"/>
      <c r="F729" s="190" t="str">
        <f t="shared" si="190"/>
        <v>-</v>
      </c>
    </row>
    <row r="730" spans="1:6" ht="12.75" customHeight="1">
      <c r="A730" s="187">
        <v>34122</v>
      </c>
      <c r="B730" s="76" t="s">
        <v>1440</v>
      </c>
      <c r="C730" s="188" t="s">
        <v>1441</v>
      </c>
      <c r="D730" s="191">
        <v>0</v>
      </c>
      <c r="E730" s="191"/>
      <c r="F730" s="190" t="str">
        <f t="shared" si="190"/>
        <v>-</v>
      </c>
    </row>
    <row r="731" spans="1:6" ht="12.75" customHeight="1">
      <c r="A731" s="187">
        <v>34131</v>
      </c>
      <c r="B731" s="76" t="s">
        <v>1442</v>
      </c>
      <c r="C731" s="188" t="s">
        <v>1443</v>
      </c>
      <c r="D731" s="191">
        <v>0</v>
      </c>
      <c r="E731" s="191"/>
      <c r="F731" s="190" t="str">
        <f t="shared" si="190"/>
        <v>-</v>
      </c>
    </row>
    <row r="732" spans="1:6" ht="12.75" customHeight="1">
      <c r="A732" s="187">
        <v>34132</v>
      </c>
      <c r="B732" s="76" t="s">
        <v>1444</v>
      </c>
      <c r="C732" s="188" t="s">
        <v>1445</v>
      </c>
      <c r="D732" s="191">
        <v>0</v>
      </c>
      <c r="E732" s="191"/>
      <c r="F732" s="190" t="str">
        <f t="shared" si="190"/>
        <v>-</v>
      </c>
    </row>
    <row r="733" spans="1:6" ht="12.75" customHeight="1">
      <c r="A733" s="187">
        <v>34191</v>
      </c>
      <c r="B733" s="76" t="s">
        <v>1446</v>
      </c>
      <c r="C733" s="188" t="s">
        <v>1447</v>
      </c>
      <c r="D733" s="191">
        <v>0</v>
      </c>
      <c r="E733" s="191"/>
      <c r="F733" s="190" t="str">
        <f t="shared" si="190"/>
        <v>-</v>
      </c>
    </row>
    <row r="734" spans="1:6" ht="12.75" customHeight="1">
      <c r="A734" s="187">
        <v>34192</v>
      </c>
      <c r="B734" s="76" t="s">
        <v>1448</v>
      </c>
      <c r="C734" s="188" t="s">
        <v>1449</v>
      </c>
      <c r="D734" s="191">
        <v>0</v>
      </c>
      <c r="E734" s="191"/>
      <c r="F734" s="190" t="str">
        <f t="shared" si="190"/>
        <v>-</v>
      </c>
    </row>
    <row r="735" spans="1:6" ht="12.75" customHeight="1">
      <c r="A735" s="187">
        <v>34213</v>
      </c>
      <c r="B735" s="76" t="s">
        <v>1450</v>
      </c>
      <c r="C735" s="188" t="s">
        <v>1451</v>
      </c>
      <c r="D735" s="191">
        <v>0</v>
      </c>
      <c r="E735" s="191"/>
      <c r="F735" s="190" t="str">
        <f t="shared" si="190"/>
        <v>-</v>
      </c>
    </row>
    <row r="736" spans="1:6" ht="12.75" customHeight="1">
      <c r="A736" s="187">
        <v>34214</v>
      </c>
      <c r="B736" s="76" t="s">
        <v>1452</v>
      </c>
      <c r="C736" s="188" t="s">
        <v>1453</v>
      </c>
      <c r="D736" s="191">
        <v>0</v>
      </c>
      <c r="E736" s="191"/>
      <c r="F736" s="190" t="str">
        <f t="shared" si="190"/>
        <v>-</v>
      </c>
    </row>
    <row r="737" spans="1:6" ht="12.75" customHeight="1">
      <c r="A737" s="187">
        <v>34215</v>
      </c>
      <c r="B737" s="76" t="s">
        <v>1454</v>
      </c>
      <c r="C737" s="188" t="s">
        <v>1455</v>
      </c>
      <c r="D737" s="191">
        <v>0</v>
      </c>
      <c r="E737" s="191"/>
      <c r="F737" s="190" t="str">
        <f t="shared" si="190"/>
        <v>-</v>
      </c>
    </row>
    <row r="738" spans="1:6" ht="12.75" customHeight="1">
      <c r="A738" s="187">
        <v>34216</v>
      </c>
      <c r="B738" s="76" t="s">
        <v>1456</v>
      </c>
      <c r="C738" s="188" t="s">
        <v>1457</v>
      </c>
      <c r="D738" s="191">
        <v>0</v>
      </c>
      <c r="E738" s="191"/>
      <c r="F738" s="190" t="str">
        <f t="shared" si="190"/>
        <v>-</v>
      </c>
    </row>
    <row r="739" spans="1:6" ht="12.75" customHeight="1">
      <c r="A739" s="187">
        <v>34222</v>
      </c>
      <c r="B739" s="76" t="s">
        <v>1458</v>
      </c>
      <c r="C739" s="188" t="s">
        <v>1459</v>
      </c>
      <c r="D739" s="191">
        <v>0</v>
      </c>
      <c r="E739" s="191"/>
      <c r="F739" s="190" t="str">
        <f t="shared" si="190"/>
        <v>-</v>
      </c>
    </row>
    <row r="740" spans="1:6" ht="12.75" customHeight="1">
      <c r="A740" s="187">
        <v>34223</v>
      </c>
      <c r="B740" s="76" t="s">
        <v>1460</v>
      </c>
      <c r="C740" s="188" t="s">
        <v>1461</v>
      </c>
      <c r="D740" s="191">
        <v>0</v>
      </c>
      <c r="E740" s="191"/>
      <c r="F740" s="190" t="str">
        <f t="shared" si="190"/>
        <v>-</v>
      </c>
    </row>
    <row r="741" spans="1:6" ht="24">
      <c r="A741" s="187">
        <v>34224</v>
      </c>
      <c r="B741" s="76" t="s">
        <v>1462</v>
      </c>
      <c r="C741" s="188" t="s">
        <v>1463</v>
      </c>
      <c r="D741" s="191">
        <v>0</v>
      </c>
      <c r="E741" s="191"/>
      <c r="F741" s="190" t="str">
        <f t="shared" si="190"/>
        <v>-</v>
      </c>
    </row>
    <row r="742" spans="1:6" ht="24">
      <c r="A742" s="187">
        <v>34233</v>
      </c>
      <c r="B742" s="76" t="s">
        <v>1464</v>
      </c>
      <c r="C742" s="188" t="s">
        <v>1465</v>
      </c>
      <c r="D742" s="191">
        <v>0</v>
      </c>
      <c r="E742" s="191"/>
      <c r="F742" s="190" t="str">
        <f t="shared" si="190"/>
        <v>-</v>
      </c>
    </row>
    <row r="743" spans="1:6" ht="24">
      <c r="A743" s="187">
        <v>34234</v>
      </c>
      <c r="B743" s="122" t="s">
        <v>1466</v>
      </c>
      <c r="C743" s="188" t="s">
        <v>1467</v>
      </c>
      <c r="D743" s="191">
        <v>0</v>
      </c>
      <c r="E743" s="191"/>
      <c r="F743" s="190" t="str">
        <f t="shared" si="190"/>
        <v>-</v>
      </c>
    </row>
    <row r="744" spans="1:6" ht="24">
      <c r="A744" s="187">
        <v>34235</v>
      </c>
      <c r="B744" s="122" t="s">
        <v>1468</v>
      </c>
      <c r="C744" s="188" t="s">
        <v>1469</v>
      </c>
      <c r="D744" s="191">
        <v>0</v>
      </c>
      <c r="E744" s="191"/>
      <c r="F744" s="190" t="str">
        <f t="shared" si="190"/>
        <v>-</v>
      </c>
    </row>
    <row r="745" spans="1:6" ht="12.75" customHeight="1">
      <c r="A745" s="187">
        <v>34236</v>
      </c>
      <c r="B745" s="76" t="s">
        <v>1470</v>
      </c>
      <c r="C745" s="188" t="s">
        <v>1471</v>
      </c>
      <c r="D745" s="191">
        <v>0</v>
      </c>
      <c r="E745" s="191"/>
      <c r="F745" s="190" t="str">
        <f t="shared" si="190"/>
        <v>-</v>
      </c>
    </row>
    <row r="746" spans="1:6" ht="12.75" customHeight="1">
      <c r="A746" s="187">
        <v>34237</v>
      </c>
      <c r="B746" s="76" t="s">
        <v>1472</v>
      </c>
      <c r="C746" s="188" t="s">
        <v>1473</v>
      </c>
      <c r="D746" s="191">
        <v>0</v>
      </c>
      <c r="E746" s="191"/>
      <c r="F746" s="190" t="str">
        <f t="shared" si="190"/>
        <v>-</v>
      </c>
    </row>
    <row r="747" spans="1:6" ht="12.75" customHeight="1">
      <c r="A747" s="187">
        <v>34238</v>
      </c>
      <c r="B747" s="76" t="s">
        <v>1474</v>
      </c>
      <c r="C747" s="188" t="s">
        <v>1475</v>
      </c>
      <c r="D747" s="191">
        <v>0</v>
      </c>
      <c r="E747" s="191"/>
      <c r="F747" s="190" t="str">
        <f t="shared" si="190"/>
        <v>-</v>
      </c>
    </row>
    <row r="748" spans="1:6" ht="24">
      <c r="A748" s="187">
        <v>34273</v>
      </c>
      <c r="B748" s="76" t="s">
        <v>1476</v>
      </c>
      <c r="C748" s="188" t="s">
        <v>1477</v>
      </c>
      <c r="D748" s="191">
        <v>0</v>
      </c>
      <c r="E748" s="191"/>
      <c r="F748" s="190" t="str">
        <f t="shared" si="190"/>
        <v>-</v>
      </c>
    </row>
    <row r="749" spans="1:6" ht="12.75" customHeight="1">
      <c r="A749" s="187">
        <v>34274</v>
      </c>
      <c r="B749" s="76" t="s">
        <v>1478</v>
      </c>
      <c r="C749" s="188" t="s">
        <v>1479</v>
      </c>
      <c r="D749" s="191">
        <v>0</v>
      </c>
      <c r="E749" s="191"/>
      <c r="F749" s="190" t="str">
        <f t="shared" si="190"/>
        <v>-</v>
      </c>
    </row>
    <row r="750" spans="1:6" ht="12.75" customHeight="1">
      <c r="A750" s="187">
        <v>34275</v>
      </c>
      <c r="B750" s="76" t="s">
        <v>1480</v>
      </c>
      <c r="C750" s="188" t="s">
        <v>1481</v>
      </c>
      <c r="D750" s="191">
        <v>0</v>
      </c>
      <c r="E750" s="191"/>
      <c r="F750" s="190" t="str">
        <f t="shared" si="190"/>
        <v>-</v>
      </c>
    </row>
    <row r="751" spans="1:6" ht="12.75" customHeight="1">
      <c r="A751" s="187">
        <v>34281</v>
      </c>
      <c r="B751" s="76" t="s">
        <v>1482</v>
      </c>
      <c r="C751" s="188" t="s">
        <v>1483</v>
      </c>
      <c r="D751" s="191">
        <v>0</v>
      </c>
      <c r="E751" s="191"/>
      <c r="F751" s="190" t="str">
        <f t="shared" si="190"/>
        <v>-</v>
      </c>
    </row>
    <row r="752" spans="1:6" ht="12.75" customHeight="1">
      <c r="A752" s="187">
        <v>34282</v>
      </c>
      <c r="B752" s="76" t="s">
        <v>1484</v>
      </c>
      <c r="C752" s="188" t="s">
        <v>1485</v>
      </c>
      <c r="D752" s="191">
        <v>0</v>
      </c>
      <c r="E752" s="191"/>
      <c r="F752" s="190" t="str">
        <f t="shared" si="190"/>
        <v>-</v>
      </c>
    </row>
    <row r="753" spans="1:6" ht="12.75" customHeight="1">
      <c r="A753" s="187">
        <v>34283</v>
      </c>
      <c r="B753" s="76" t="s">
        <v>1486</v>
      </c>
      <c r="C753" s="188" t="s">
        <v>1487</v>
      </c>
      <c r="D753" s="191">
        <v>0</v>
      </c>
      <c r="E753" s="191"/>
      <c r="F753" s="190" t="str">
        <f t="shared" si="190"/>
        <v>-</v>
      </c>
    </row>
    <row r="754" spans="1:6" ht="12.75" customHeight="1">
      <c r="A754" s="187">
        <v>34284</v>
      </c>
      <c r="B754" s="76" t="s">
        <v>1488</v>
      </c>
      <c r="C754" s="188" t="s">
        <v>1489</v>
      </c>
      <c r="D754" s="191">
        <v>0</v>
      </c>
      <c r="E754" s="191"/>
      <c r="F754" s="190" t="str">
        <f t="shared" si="190"/>
        <v>-</v>
      </c>
    </row>
    <row r="755" spans="1:6" ht="12.75" customHeight="1">
      <c r="A755" s="187">
        <v>34285</v>
      </c>
      <c r="B755" s="76" t="s">
        <v>1490</v>
      </c>
      <c r="C755" s="188" t="s">
        <v>1491</v>
      </c>
      <c r="D755" s="191">
        <v>0</v>
      </c>
      <c r="E755" s="191"/>
      <c r="F755" s="190" t="str">
        <f t="shared" si="190"/>
        <v>-</v>
      </c>
    </row>
    <row r="756" spans="1:6" ht="24">
      <c r="A756" s="187">
        <v>34286</v>
      </c>
      <c r="B756" s="122" t="s">
        <v>1492</v>
      </c>
      <c r="C756" s="188" t="s">
        <v>1493</v>
      </c>
      <c r="D756" s="191">
        <v>0</v>
      </c>
      <c r="E756" s="191"/>
      <c r="F756" s="190" t="str">
        <f t="shared" si="190"/>
        <v>-</v>
      </c>
    </row>
    <row r="757" spans="1:6" ht="24">
      <c r="A757" s="187">
        <v>34287</v>
      </c>
      <c r="B757" s="76" t="s">
        <v>1494</v>
      </c>
      <c r="C757" s="188" t="s">
        <v>1495</v>
      </c>
      <c r="D757" s="191">
        <v>0</v>
      </c>
      <c r="E757" s="191"/>
      <c r="F757" s="190" t="str">
        <f t="shared" si="190"/>
        <v>-</v>
      </c>
    </row>
    <row r="758" spans="1:6" ht="12.75" customHeight="1">
      <c r="A758" s="187">
        <v>34341</v>
      </c>
      <c r="B758" s="76" t="s">
        <v>1496</v>
      </c>
      <c r="C758" s="188" t="s">
        <v>1497</v>
      </c>
      <c r="D758" s="191">
        <v>0</v>
      </c>
      <c r="E758" s="191"/>
      <c r="F758" s="190" t="str">
        <f t="shared" si="190"/>
        <v>-</v>
      </c>
    </row>
    <row r="759" spans="1:6" ht="12.75" customHeight="1">
      <c r="A759" s="187">
        <v>35231</v>
      </c>
      <c r="B759" s="76" t="s">
        <v>1498</v>
      </c>
      <c r="C759" s="188" t="s">
        <v>1499</v>
      </c>
      <c r="D759" s="191">
        <v>0</v>
      </c>
      <c r="E759" s="191"/>
      <c r="F759" s="190" t="str">
        <f t="shared" si="190"/>
        <v>-</v>
      </c>
    </row>
    <row r="760" spans="1:6" ht="12.75" customHeight="1">
      <c r="A760" s="187">
        <v>35232</v>
      </c>
      <c r="B760" s="76" t="s">
        <v>1500</v>
      </c>
      <c r="C760" s="188" t="s">
        <v>1501</v>
      </c>
      <c r="D760" s="191">
        <v>0</v>
      </c>
      <c r="E760" s="191"/>
      <c r="F760" s="190" t="str">
        <f t="shared" si="190"/>
        <v>-</v>
      </c>
    </row>
    <row r="761" spans="1:6" ht="12.75" customHeight="1">
      <c r="A761" s="187">
        <v>36313</v>
      </c>
      <c r="B761" s="76" t="s">
        <v>1502</v>
      </c>
      <c r="C761" s="188" t="s">
        <v>1503</v>
      </c>
      <c r="D761" s="191">
        <v>0</v>
      </c>
      <c r="E761" s="191"/>
      <c r="F761" s="190" t="str">
        <f t="shared" si="190"/>
        <v>-</v>
      </c>
    </row>
    <row r="762" spans="1:6" ht="12.75" customHeight="1">
      <c r="A762" s="187">
        <v>36314</v>
      </c>
      <c r="B762" s="76" t="s">
        <v>1504</v>
      </c>
      <c r="C762" s="188" t="s">
        <v>1505</v>
      </c>
      <c r="D762" s="191">
        <v>796.34</v>
      </c>
      <c r="E762" s="191">
        <v>4495.9799999999996</v>
      </c>
      <c r="F762" s="190">
        <f t="shared" si="190"/>
        <v>564.58045558429797</v>
      </c>
    </row>
    <row r="763" spans="1:6" ht="12.75" customHeight="1">
      <c r="A763" s="187">
        <v>36315</v>
      </c>
      <c r="B763" s="76" t="s">
        <v>1506</v>
      </c>
      <c r="C763" s="188" t="s">
        <v>1507</v>
      </c>
      <c r="D763" s="191">
        <v>0</v>
      </c>
      <c r="E763" s="191"/>
      <c r="F763" s="190" t="str">
        <f t="shared" si="190"/>
        <v>-</v>
      </c>
    </row>
    <row r="764" spans="1:6" ht="12.75" customHeight="1">
      <c r="A764" s="187">
        <v>36316</v>
      </c>
      <c r="B764" s="76" t="s">
        <v>1508</v>
      </c>
      <c r="C764" s="188" t="s">
        <v>1509</v>
      </c>
      <c r="D764" s="191">
        <v>13677.28</v>
      </c>
      <c r="E764" s="191">
        <v>17866</v>
      </c>
      <c r="F764" s="190">
        <f t="shared" si="190"/>
        <v>130.62538750394799</v>
      </c>
    </row>
    <row r="765" spans="1:6" ht="12.75" customHeight="1">
      <c r="A765" s="187">
        <v>36317</v>
      </c>
      <c r="B765" s="76" t="s">
        <v>1510</v>
      </c>
      <c r="C765" s="188" t="s">
        <v>1511</v>
      </c>
      <c r="D765" s="191">
        <v>0</v>
      </c>
      <c r="E765" s="191"/>
      <c r="F765" s="190" t="str">
        <f t="shared" si="190"/>
        <v>-</v>
      </c>
    </row>
    <row r="766" spans="1:6" ht="12.75" customHeight="1">
      <c r="A766" s="187">
        <v>36318</v>
      </c>
      <c r="B766" s="76" t="s">
        <v>1512</v>
      </c>
      <c r="C766" s="188" t="s">
        <v>1513</v>
      </c>
      <c r="D766" s="191">
        <v>0</v>
      </c>
      <c r="E766" s="191"/>
      <c r="F766" s="190" t="str">
        <f t="shared" si="190"/>
        <v>-</v>
      </c>
    </row>
    <row r="767" spans="1:6" ht="24">
      <c r="A767" s="187">
        <v>36319</v>
      </c>
      <c r="B767" s="122" t="s">
        <v>1514</v>
      </c>
      <c r="C767" s="188" t="s">
        <v>1515</v>
      </c>
      <c r="D767" s="191">
        <v>0</v>
      </c>
      <c r="E767" s="191"/>
      <c r="F767" s="190" t="str">
        <f t="shared" si="190"/>
        <v>-</v>
      </c>
    </row>
    <row r="768" spans="1:6" ht="12.75" customHeight="1">
      <c r="A768" s="187">
        <v>36323</v>
      </c>
      <c r="B768" s="76" t="s">
        <v>1516</v>
      </c>
      <c r="C768" s="188" t="s">
        <v>1517</v>
      </c>
      <c r="D768" s="191">
        <v>0</v>
      </c>
      <c r="E768" s="191"/>
      <c r="F768" s="190" t="str">
        <f t="shared" si="190"/>
        <v>-</v>
      </c>
    </row>
    <row r="769" spans="1:6" ht="12.75" customHeight="1">
      <c r="A769" s="187">
        <v>36324</v>
      </c>
      <c r="B769" s="76" t="s">
        <v>1518</v>
      </c>
      <c r="C769" s="188" t="s">
        <v>1519</v>
      </c>
      <c r="D769" s="191">
        <v>0</v>
      </c>
      <c r="E769" s="191"/>
      <c r="F769" s="190" t="str">
        <f t="shared" si="190"/>
        <v>-</v>
      </c>
    </row>
    <row r="770" spans="1:6" ht="12.75" customHeight="1">
      <c r="A770" s="187">
        <v>36325</v>
      </c>
      <c r="B770" s="76" t="s">
        <v>1520</v>
      </c>
      <c r="C770" s="188" t="s">
        <v>1521</v>
      </c>
      <c r="D770" s="191">
        <v>0</v>
      </c>
      <c r="E770" s="191"/>
      <c r="F770" s="190" t="str">
        <f t="shared" si="190"/>
        <v>-</v>
      </c>
    </row>
    <row r="771" spans="1:6" ht="12.75" customHeight="1">
      <c r="A771" s="187">
        <v>36326</v>
      </c>
      <c r="B771" s="76" t="s">
        <v>1522</v>
      </c>
      <c r="C771" s="188" t="s">
        <v>1523</v>
      </c>
      <c r="D771" s="191">
        <v>0</v>
      </c>
      <c r="E771" s="191"/>
      <c r="F771" s="190" t="str">
        <f t="shared" si="190"/>
        <v>-</v>
      </c>
    </row>
    <row r="772" spans="1:6" ht="12.75" customHeight="1">
      <c r="A772" s="187">
        <v>36327</v>
      </c>
      <c r="B772" s="76" t="s">
        <v>1524</v>
      </c>
      <c r="C772" s="188" t="s">
        <v>1525</v>
      </c>
      <c r="D772" s="191">
        <v>0</v>
      </c>
      <c r="E772" s="191"/>
      <c r="F772" s="190" t="str">
        <f t="shared" si="190"/>
        <v>-</v>
      </c>
    </row>
    <row r="773" spans="1:6" ht="24">
      <c r="A773" s="187">
        <v>36328</v>
      </c>
      <c r="B773" s="76" t="s">
        <v>1526</v>
      </c>
      <c r="C773" s="188" t="s">
        <v>1527</v>
      </c>
      <c r="D773" s="191">
        <v>0</v>
      </c>
      <c r="E773" s="191"/>
      <c r="F773" s="190" t="str">
        <f t="shared" si="190"/>
        <v>-</v>
      </c>
    </row>
    <row r="774" spans="1:6" ht="24">
      <c r="A774" s="187">
        <v>36329</v>
      </c>
      <c r="B774" s="122" t="s">
        <v>1528</v>
      </c>
      <c r="C774" s="188" t="s">
        <v>1529</v>
      </c>
      <c r="D774" s="191">
        <v>79633.69</v>
      </c>
      <c r="E774" s="191"/>
      <c r="F774" s="190">
        <f t="shared" si="190"/>
        <v>0</v>
      </c>
    </row>
    <row r="775" spans="1:6" ht="12.75" customHeight="1">
      <c r="A775" s="187" t="s">
        <v>1530</v>
      </c>
      <c r="B775" s="122" t="s">
        <v>1531</v>
      </c>
      <c r="C775" s="188" t="s">
        <v>1530</v>
      </c>
      <c r="D775" s="191">
        <v>0</v>
      </c>
      <c r="E775" s="191"/>
      <c r="F775" s="190" t="str">
        <f t="shared" si="190"/>
        <v>-</v>
      </c>
    </row>
    <row r="776" spans="1:6" ht="12.75" customHeight="1">
      <c r="A776" s="187" t="s">
        <v>1532</v>
      </c>
      <c r="B776" s="122" t="s">
        <v>1533</v>
      </c>
      <c r="C776" s="188" t="s">
        <v>1532</v>
      </c>
      <c r="D776" s="191">
        <v>0</v>
      </c>
      <c r="E776" s="191"/>
      <c r="F776" s="190" t="str">
        <f t="shared" si="190"/>
        <v>-</v>
      </c>
    </row>
    <row r="777" spans="1:6" ht="12.75" customHeight="1">
      <c r="A777" s="187" t="s">
        <v>1534</v>
      </c>
      <c r="B777" s="122" t="s">
        <v>1535</v>
      </c>
      <c r="C777" s="188" t="s">
        <v>1534</v>
      </c>
      <c r="D777" s="191">
        <v>0</v>
      </c>
      <c r="E777" s="191"/>
      <c r="F777" s="190" t="str">
        <f t="shared" si="190"/>
        <v>-</v>
      </c>
    </row>
    <row r="778" spans="1:6" ht="12.75" customHeight="1">
      <c r="A778" s="187" t="s">
        <v>1536</v>
      </c>
      <c r="B778" s="122" t="s">
        <v>1537</v>
      </c>
      <c r="C778" s="188" t="s">
        <v>1536</v>
      </c>
      <c r="D778" s="191">
        <v>0</v>
      </c>
      <c r="E778" s="191"/>
      <c r="F778" s="190" t="str">
        <f t="shared" si="190"/>
        <v>-</v>
      </c>
    </row>
    <row r="779" spans="1:6" ht="24">
      <c r="A779" s="187" t="s">
        <v>1538</v>
      </c>
      <c r="B779" s="122" t="s">
        <v>1539</v>
      </c>
      <c r="C779" s="188" t="s">
        <v>1538</v>
      </c>
      <c r="D779" s="191">
        <v>0</v>
      </c>
      <c r="E779" s="191"/>
      <c r="F779" s="190" t="str">
        <f t="shared" si="190"/>
        <v>-</v>
      </c>
    </row>
    <row r="780" spans="1:6" ht="24">
      <c r="A780" s="187" t="s">
        <v>1540</v>
      </c>
      <c r="B780" s="122" t="s">
        <v>1541</v>
      </c>
      <c r="C780" s="188" t="s">
        <v>1540</v>
      </c>
      <c r="D780" s="191">
        <v>0</v>
      </c>
      <c r="E780" s="191"/>
      <c r="F780" s="190" t="str">
        <f t="shared" si="190"/>
        <v>-</v>
      </c>
    </row>
    <row r="781" spans="1:6" ht="12.75" customHeight="1">
      <c r="A781" s="187" t="s">
        <v>1542</v>
      </c>
      <c r="B781" s="122" t="s">
        <v>1543</v>
      </c>
      <c r="C781" s="188" t="s">
        <v>1542</v>
      </c>
      <c r="D781" s="191">
        <v>0</v>
      </c>
      <c r="E781" s="191"/>
      <c r="F781" s="190" t="str">
        <f t="shared" si="190"/>
        <v>-</v>
      </c>
    </row>
    <row r="782" spans="1:6" ht="24">
      <c r="A782" s="187" t="s">
        <v>1544</v>
      </c>
      <c r="B782" s="122" t="s">
        <v>1545</v>
      </c>
      <c r="C782" s="188" t="s">
        <v>1544</v>
      </c>
      <c r="D782" s="191">
        <v>0</v>
      </c>
      <c r="E782" s="191"/>
      <c r="F782" s="190" t="str">
        <f t="shared" si="190"/>
        <v>-</v>
      </c>
    </row>
    <row r="783" spans="1:6" ht="12.75" customHeight="1">
      <c r="A783" s="187" t="s">
        <v>1546</v>
      </c>
      <c r="B783" s="122" t="s">
        <v>1547</v>
      </c>
      <c r="C783" s="188" t="s">
        <v>1546</v>
      </c>
      <c r="D783" s="191">
        <v>0</v>
      </c>
      <c r="E783" s="191"/>
      <c r="F783" s="190" t="str">
        <f t="shared" si="190"/>
        <v>-</v>
      </c>
    </row>
    <row r="784" spans="1:6" ht="12.75" customHeight="1">
      <c r="A784" s="187" t="s">
        <v>1548</v>
      </c>
      <c r="B784" s="122" t="s">
        <v>1549</v>
      </c>
      <c r="C784" s="188" t="s">
        <v>1548</v>
      </c>
      <c r="D784" s="191">
        <v>0</v>
      </c>
      <c r="E784" s="191"/>
      <c r="F784" s="190" t="str">
        <f t="shared" si="190"/>
        <v>-</v>
      </c>
    </row>
    <row r="785" spans="1:6" ht="24">
      <c r="A785" s="187" t="s">
        <v>1550</v>
      </c>
      <c r="B785" s="122" t="s">
        <v>1551</v>
      </c>
      <c r="C785" s="188" t="s">
        <v>1550</v>
      </c>
      <c r="D785" s="191">
        <v>0</v>
      </c>
      <c r="E785" s="191"/>
      <c r="F785" s="190" t="str">
        <f t="shared" si="190"/>
        <v>-</v>
      </c>
    </row>
    <row r="786" spans="1:6" ht="24">
      <c r="A786" s="187" t="s">
        <v>1552</v>
      </c>
      <c r="B786" s="122" t="s">
        <v>1553</v>
      </c>
      <c r="C786" s="188" t="s">
        <v>1552</v>
      </c>
      <c r="D786" s="191">
        <v>0</v>
      </c>
      <c r="E786" s="191"/>
      <c r="F786" s="190" t="str">
        <f t="shared" si="190"/>
        <v>-</v>
      </c>
    </row>
    <row r="787" spans="1:6" ht="24">
      <c r="A787" s="187" t="s">
        <v>1554</v>
      </c>
      <c r="B787" s="122" t="s">
        <v>1555</v>
      </c>
      <c r="C787" s="188" t="s">
        <v>1554</v>
      </c>
      <c r="D787" s="191">
        <v>0</v>
      </c>
      <c r="E787" s="191"/>
      <c r="F787" s="190" t="str">
        <f t="shared" si="190"/>
        <v>-</v>
      </c>
    </row>
    <row r="788" spans="1:6" ht="24">
      <c r="A788" s="187" t="s">
        <v>1556</v>
      </c>
      <c r="B788" s="122" t="s">
        <v>1557</v>
      </c>
      <c r="C788" s="188" t="s">
        <v>1556</v>
      </c>
      <c r="D788" s="191">
        <v>0</v>
      </c>
      <c r="E788" s="191"/>
      <c r="F788" s="190" t="str">
        <f t="shared" si="190"/>
        <v>-</v>
      </c>
    </row>
    <row r="789" spans="1:6" ht="24">
      <c r="A789" s="187" t="s">
        <v>1558</v>
      </c>
      <c r="B789" s="122" t="s">
        <v>1559</v>
      </c>
      <c r="C789" s="188" t="s">
        <v>1558</v>
      </c>
      <c r="D789" s="191">
        <v>0</v>
      </c>
      <c r="E789" s="191"/>
      <c r="F789" s="190" t="str">
        <f t="shared" si="190"/>
        <v>-</v>
      </c>
    </row>
    <row r="790" spans="1:6" ht="24">
      <c r="A790" s="187" t="s">
        <v>1560</v>
      </c>
      <c r="B790" s="76" t="s">
        <v>1561</v>
      </c>
      <c r="C790" s="188" t="s">
        <v>1560</v>
      </c>
      <c r="D790" s="191">
        <v>0</v>
      </c>
      <c r="E790" s="191"/>
      <c r="F790" s="190" t="str">
        <f t="shared" si="190"/>
        <v>-</v>
      </c>
    </row>
    <row r="791" spans="1:6" ht="24">
      <c r="A791" s="187" t="s">
        <v>1562</v>
      </c>
      <c r="B791" s="76" t="s">
        <v>1563</v>
      </c>
      <c r="C791" s="188" t="s">
        <v>1562</v>
      </c>
      <c r="D791" s="191">
        <v>0</v>
      </c>
      <c r="E791" s="191"/>
      <c r="F791" s="190" t="str">
        <f t="shared" si="190"/>
        <v>-</v>
      </c>
    </row>
    <row r="792" spans="1:6" ht="24">
      <c r="A792" s="187" t="s">
        <v>1564</v>
      </c>
      <c r="B792" s="76" t="s">
        <v>1565</v>
      </c>
      <c r="C792" s="188" t="s">
        <v>1564</v>
      </c>
      <c r="D792" s="191">
        <v>0</v>
      </c>
      <c r="E792" s="191"/>
      <c r="F792" s="190" t="str">
        <f t="shared" si="190"/>
        <v>-</v>
      </c>
    </row>
    <row r="793" spans="1:6" ht="24">
      <c r="A793" s="187" t="s">
        <v>1566</v>
      </c>
      <c r="B793" s="76" t="s">
        <v>1567</v>
      </c>
      <c r="C793" s="188" t="s">
        <v>1566</v>
      </c>
      <c r="D793" s="191">
        <v>0</v>
      </c>
      <c r="E793" s="191"/>
      <c r="F793" s="190" t="str">
        <f t="shared" si="190"/>
        <v>-</v>
      </c>
    </row>
    <row r="794" spans="1:6" ht="12.75" customHeight="1">
      <c r="A794" s="187" t="s">
        <v>1568</v>
      </c>
      <c r="B794" s="76" t="s">
        <v>1569</v>
      </c>
      <c r="C794" s="188" t="s">
        <v>1568</v>
      </c>
      <c r="D794" s="191">
        <v>0</v>
      </c>
      <c r="E794" s="191"/>
      <c r="F794" s="190" t="str">
        <f t="shared" si="190"/>
        <v>-</v>
      </c>
    </row>
    <row r="795" spans="1:6" ht="12.75" customHeight="1">
      <c r="A795" s="187" t="s">
        <v>1570</v>
      </c>
      <c r="B795" s="76" t="s">
        <v>1571</v>
      </c>
      <c r="C795" s="188" t="s">
        <v>1570</v>
      </c>
      <c r="D795" s="191">
        <v>0</v>
      </c>
      <c r="E795" s="191"/>
      <c r="F795" s="190" t="str">
        <f t="shared" si="190"/>
        <v>-</v>
      </c>
    </row>
    <row r="796" spans="1:6" ht="12.75" customHeight="1">
      <c r="A796" s="187" t="s">
        <v>1572</v>
      </c>
      <c r="B796" s="76" t="s">
        <v>1573</v>
      </c>
      <c r="C796" s="188" t="s">
        <v>1572</v>
      </c>
      <c r="D796" s="191">
        <v>0</v>
      </c>
      <c r="E796" s="191"/>
      <c r="F796" s="190" t="str">
        <f t="shared" si="190"/>
        <v>-</v>
      </c>
    </row>
    <row r="797" spans="1:6" ht="24">
      <c r="A797" s="187" t="s">
        <v>1574</v>
      </c>
      <c r="B797" s="76" t="s">
        <v>1575</v>
      </c>
      <c r="C797" s="188" t="s">
        <v>1574</v>
      </c>
      <c r="D797" s="191">
        <v>0</v>
      </c>
      <c r="E797" s="191"/>
      <c r="F797" s="190" t="str">
        <f t="shared" si="190"/>
        <v>-</v>
      </c>
    </row>
    <row r="798" spans="1:6" ht="24">
      <c r="A798" s="187" t="s">
        <v>1576</v>
      </c>
      <c r="B798" s="76" t="s">
        <v>1577</v>
      </c>
      <c r="C798" s="188" t="s">
        <v>1576</v>
      </c>
      <c r="D798" s="191">
        <v>0</v>
      </c>
      <c r="E798" s="191"/>
      <c r="F798" s="190" t="str">
        <f t="shared" si="190"/>
        <v>-</v>
      </c>
    </row>
    <row r="799" spans="1:6" ht="24">
      <c r="A799" s="187" t="s">
        <v>1578</v>
      </c>
      <c r="B799" s="76" t="s">
        <v>1579</v>
      </c>
      <c r="C799" s="188" t="s">
        <v>1578</v>
      </c>
      <c r="D799" s="191">
        <v>0</v>
      </c>
      <c r="E799" s="191"/>
      <c r="F799" s="190" t="str">
        <f t="shared" si="190"/>
        <v>-</v>
      </c>
    </row>
    <row r="800" spans="1:6" ht="24">
      <c r="A800" s="187" t="s">
        <v>1580</v>
      </c>
      <c r="B800" s="76" t="s">
        <v>1581</v>
      </c>
      <c r="C800" s="188" t="s">
        <v>1580</v>
      </c>
      <c r="D800" s="191">
        <v>0</v>
      </c>
      <c r="E800" s="191"/>
      <c r="F800" s="190" t="str">
        <f t="shared" si="190"/>
        <v>-</v>
      </c>
    </row>
    <row r="801" spans="1:6" ht="24">
      <c r="A801" s="187" t="s">
        <v>1582</v>
      </c>
      <c r="B801" s="76" t="s">
        <v>1583</v>
      </c>
      <c r="C801" s="188" t="s">
        <v>1582</v>
      </c>
      <c r="D801" s="191">
        <v>0</v>
      </c>
      <c r="E801" s="191"/>
      <c r="F801" s="190" t="str">
        <f t="shared" si="190"/>
        <v>-</v>
      </c>
    </row>
    <row r="802" spans="1:6" ht="24">
      <c r="A802" s="187" t="s">
        <v>1584</v>
      </c>
      <c r="B802" s="76" t="s">
        <v>1585</v>
      </c>
      <c r="C802" s="188" t="s">
        <v>1584</v>
      </c>
      <c r="D802" s="191">
        <v>0</v>
      </c>
      <c r="E802" s="191"/>
      <c r="F802" s="190" t="str">
        <f t="shared" si="190"/>
        <v>-</v>
      </c>
    </row>
    <row r="803" spans="1:6" ht="24">
      <c r="A803" s="187" t="s">
        <v>1586</v>
      </c>
      <c r="B803" s="76" t="s">
        <v>1587</v>
      </c>
      <c r="C803" s="188" t="s">
        <v>1586</v>
      </c>
      <c r="D803" s="191">
        <v>0</v>
      </c>
      <c r="E803" s="191"/>
      <c r="F803" s="190" t="str">
        <f t="shared" si="190"/>
        <v>-</v>
      </c>
    </row>
    <row r="804" spans="1:6" ht="12.75" customHeight="1">
      <c r="A804" s="187" t="s">
        <v>1588</v>
      </c>
      <c r="B804" s="76" t="s">
        <v>1589</v>
      </c>
      <c r="C804" s="188" t="s">
        <v>1588</v>
      </c>
      <c r="D804" s="191">
        <v>0</v>
      </c>
      <c r="E804" s="191"/>
      <c r="F804" s="190" t="str">
        <f t="shared" si="190"/>
        <v>-</v>
      </c>
    </row>
    <row r="805" spans="1:6" ht="12.75" customHeight="1">
      <c r="A805" s="187" t="s">
        <v>1590</v>
      </c>
      <c r="B805" s="76" t="s">
        <v>1591</v>
      </c>
      <c r="C805" s="188" t="s">
        <v>1590</v>
      </c>
      <c r="D805" s="191">
        <v>0</v>
      </c>
      <c r="E805" s="191"/>
      <c r="F805" s="190" t="str">
        <f t="shared" si="190"/>
        <v>-</v>
      </c>
    </row>
    <row r="806" spans="1:6" ht="24">
      <c r="A806" s="187" t="s">
        <v>1592</v>
      </c>
      <c r="B806" s="76" t="s">
        <v>1593</v>
      </c>
      <c r="C806" s="188" t="s">
        <v>1592</v>
      </c>
      <c r="D806" s="191">
        <v>0</v>
      </c>
      <c r="E806" s="191"/>
      <c r="F806" s="190" t="str">
        <f t="shared" si="190"/>
        <v>-</v>
      </c>
    </row>
    <row r="807" spans="1:6" ht="24">
      <c r="A807" s="187" t="s">
        <v>1594</v>
      </c>
      <c r="B807" s="76" t="s">
        <v>1595</v>
      </c>
      <c r="C807" s="188" t="s">
        <v>1594</v>
      </c>
      <c r="D807" s="191">
        <v>0</v>
      </c>
      <c r="E807" s="191"/>
      <c r="F807" s="190" t="str">
        <f t="shared" si="190"/>
        <v>-</v>
      </c>
    </row>
    <row r="808" spans="1:6" ht="12.75" customHeight="1">
      <c r="A808" s="187" t="s">
        <v>1596</v>
      </c>
      <c r="B808" s="76" t="s">
        <v>1597</v>
      </c>
      <c r="C808" s="188" t="s">
        <v>1596</v>
      </c>
      <c r="D808" s="191">
        <v>0</v>
      </c>
      <c r="E808" s="191"/>
      <c r="F808" s="190" t="str">
        <f t="shared" si="190"/>
        <v>-</v>
      </c>
    </row>
    <row r="809" spans="1:6" ht="12.75" customHeight="1">
      <c r="A809" s="187" t="s">
        <v>1598</v>
      </c>
      <c r="B809" s="76" t="s">
        <v>1599</v>
      </c>
      <c r="C809" s="188" t="s">
        <v>1598</v>
      </c>
      <c r="D809" s="191">
        <v>0</v>
      </c>
      <c r="E809" s="191"/>
      <c r="F809" s="190" t="str">
        <f t="shared" si="190"/>
        <v>-</v>
      </c>
    </row>
    <row r="810" spans="1:6" ht="12.75" customHeight="1">
      <c r="A810" s="187" t="s">
        <v>1600</v>
      </c>
      <c r="B810" s="76" t="s">
        <v>1601</v>
      </c>
      <c r="C810" s="188" t="s">
        <v>1600</v>
      </c>
      <c r="D810" s="191">
        <v>0</v>
      </c>
      <c r="E810" s="191"/>
      <c r="F810" s="190" t="str">
        <f t="shared" si="190"/>
        <v>-</v>
      </c>
    </row>
    <row r="811" spans="1:6" ht="12.75" customHeight="1">
      <c r="A811" s="187" t="s">
        <v>1602</v>
      </c>
      <c r="B811" s="76" t="s">
        <v>1603</v>
      </c>
      <c r="C811" s="188" t="s">
        <v>1602</v>
      </c>
      <c r="D811" s="191">
        <v>0</v>
      </c>
      <c r="E811" s="191"/>
      <c r="F811" s="190" t="str">
        <f t="shared" si="190"/>
        <v>-</v>
      </c>
    </row>
    <row r="812" spans="1:6" ht="12.75" customHeight="1">
      <c r="A812" s="187" t="s">
        <v>1604</v>
      </c>
      <c r="B812" s="76" t="s">
        <v>1605</v>
      </c>
      <c r="C812" s="188" t="s">
        <v>1604</v>
      </c>
      <c r="D812" s="191">
        <v>0</v>
      </c>
      <c r="E812" s="191"/>
      <c r="F812" s="190" t="str">
        <f t="shared" si="190"/>
        <v>-</v>
      </c>
    </row>
    <row r="813" spans="1:6" ht="12.75" customHeight="1">
      <c r="A813" s="187" t="s">
        <v>1606</v>
      </c>
      <c r="B813" s="76" t="s">
        <v>1607</v>
      </c>
      <c r="C813" s="188" t="s">
        <v>1606</v>
      </c>
      <c r="D813" s="191">
        <v>0</v>
      </c>
      <c r="E813" s="191"/>
      <c r="F813" s="190" t="str">
        <f t="shared" si="190"/>
        <v>-</v>
      </c>
    </row>
    <row r="814" spans="1:6" ht="12.75" customHeight="1">
      <c r="A814" s="187" t="s">
        <v>1608</v>
      </c>
      <c r="B814" s="76" t="s">
        <v>1609</v>
      </c>
      <c r="C814" s="188" t="s">
        <v>1608</v>
      </c>
      <c r="D814" s="191">
        <v>0</v>
      </c>
      <c r="E814" s="191"/>
      <c r="F814" s="190" t="str">
        <f t="shared" si="190"/>
        <v>-</v>
      </c>
    </row>
    <row r="815" spans="1:6" ht="12.75" customHeight="1">
      <c r="A815" s="187" t="s">
        <v>1610</v>
      </c>
      <c r="B815" s="76" t="s">
        <v>1611</v>
      </c>
      <c r="C815" s="188" t="s">
        <v>1610</v>
      </c>
      <c r="D815" s="191">
        <v>0</v>
      </c>
      <c r="E815" s="191"/>
      <c r="F815" s="190" t="str">
        <f t="shared" si="190"/>
        <v>-</v>
      </c>
    </row>
    <row r="816" spans="1:6" ht="12.75" customHeight="1">
      <c r="A816" s="187" t="s">
        <v>1612</v>
      </c>
      <c r="B816" s="76" t="s">
        <v>1613</v>
      </c>
      <c r="C816" s="188" t="s">
        <v>1612</v>
      </c>
      <c r="D816" s="191">
        <v>64158.05</v>
      </c>
      <c r="E816" s="191">
        <v>4671.09</v>
      </c>
      <c r="F816" s="190">
        <f t="shared" si="190"/>
        <v>7.2805984595853497</v>
      </c>
    </row>
    <row r="817" spans="1:6" ht="12.75" customHeight="1">
      <c r="A817" s="187" t="s">
        <v>1614</v>
      </c>
      <c r="B817" s="76" t="s">
        <v>1615</v>
      </c>
      <c r="C817" s="188" t="s">
        <v>1614</v>
      </c>
      <c r="D817" s="191">
        <v>0</v>
      </c>
      <c r="E817" s="191"/>
      <c r="F817" s="190" t="str">
        <f t="shared" si="190"/>
        <v>-</v>
      </c>
    </row>
    <row r="818" spans="1:6" ht="12.75" customHeight="1">
      <c r="A818" s="187" t="s">
        <v>1616</v>
      </c>
      <c r="B818" s="76" t="s">
        <v>1617</v>
      </c>
      <c r="C818" s="188" t="s">
        <v>1616</v>
      </c>
      <c r="D818" s="191">
        <v>0</v>
      </c>
      <c r="E818" s="191"/>
      <c r="F818" s="190" t="str">
        <f t="shared" si="190"/>
        <v>-</v>
      </c>
    </row>
    <row r="819" spans="1:6" ht="12.75" customHeight="1">
      <c r="A819" s="187">
        <v>37215</v>
      </c>
      <c r="B819" s="76" t="s">
        <v>1618</v>
      </c>
      <c r="C819" s="188" t="s">
        <v>1619</v>
      </c>
      <c r="D819" s="191">
        <v>9900</v>
      </c>
      <c r="E819" s="191">
        <v>13200</v>
      </c>
      <c r="F819" s="190">
        <f t="shared" si="190"/>
        <v>133.333333333333</v>
      </c>
    </row>
    <row r="820" spans="1:6" ht="24">
      <c r="A820" s="187">
        <v>37216</v>
      </c>
      <c r="B820" s="122" t="s">
        <v>1620</v>
      </c>
      <c r="C820" s="188" t="s">
        <v>1621</v>
      </c>
      <c r="D820" s="191">
        <v>0</v>
      </c>
      <c r="E820" s="191"/>
      <c r="F820" s="190" t="str">
        <f t="shared" si="190"/>
        <v>-</v>
      </c>
    </row>
    <row r="821" spans="1:6" ht="12.75" customHeight="1">
      <c r="A821" s="187">
        <v>37217</v>
      </c>
      <c r="B821" s="76" t="s">
        <v>1622</v>
      </c>
      <c r="C821" s="188" t="s">
        <v>1623</v>
      </c>
      <c r="D821" s="191">
        <v>5441.64</v>
      </c>
      <c r="E821" s="191">
        <v>10086.92</v>
      </c>
      <c r="F821" s="190">
        <f t="shared" si="190"/>
        <v>185.365441300784</v>
      </c>
    </row>
    <row r="822" spans="1:6" ht="12.75" customHeight="1">
      <c r="A822" s="187">
        <v>37218</v>
      </c>
      <c r="B822" s="76" t="s">
        <v>1624</v>
      </c>
      <c r="C822" s="188" t="s">
        <v>1625</v>
      </c>
      <c r="D822" s="191">
        <v>0</v>
      </c>
      <c r="E822" s="191"/>
      <c r="F822" s="190" t="str">
        <f t="shared" si="190"/>
        <v>-</v>
      </c>
    </row>
    <row r="823" spans="1:6" ht="12.75" customHeight="1">
      <c r="A823" s="187">
        <v>37219</v>
      </c>
      <c r="B823" s="76" t="s">
        <v>1626</v>
      </c>
      <c r="C823" s="188" t="s">
        <v>1627</v>
      </c>
      <c r="D823" s="191">
        <v>3703.68</v>
      </c>
      <c r="E823" s="191">
        <v>8440.51</v>
      </c>
      <c r="F823" s="190">
        <f t="shared" si="190"/>
        <v>227.895228529463</v>
      </c>
    </row>
    <row r="824" spans="1:6" ht="12.75" customHeight="1">
      <c r="A824" s="187">
        <v>37221</v>
      </c>
      <c r="B824" s="76" t="s">
        <v>1628</v>
      </c>
      <c r="C824" s="188" t="s">
        <v>1629</v>
      </c>
      <c r="D824" s="191">
        <v>8997.4699999999993</v>
      </c>
      <c r="E824" s="191">
        <v>14321.08</v>
      </c>
      <c r="F824" s="190">
        <f t="shared" si="190"/>
        <v>159.16785496367299</v>
      </c>
    </row>
    <row r="825" spans="1:6" ht="12.75" customHeight="1">
      <c r="A825" s="187" t="s">
        <v>1630</v>
      </c>
      <c r="B825" s="76" t="s">
        <v>1607</v>
      </c>
      <c r="C825" s="188" t="s">
        <v>1630</v>
      </c>
      <c r="D825" s="191">
        <v>0</v>
      </c>
      <c r="E825" s="191"/>
      <c r="F825" s="190" t="str">
        <f t="shared" si="190"/>
        <v>-</v>
      </c>
    </row>
    <row r="826" spans="1:6" ht="12.75" customHeight="1">
      <c r="A826" s="187" t="s">
        <v>1631</v>
      </c>
      <c r="B826" s="76" t="s">
        <v>1632</v>
      </c>
      <c r="C826" s="188" t="s">
        <v>1631</v>
      </c>
      <c r="D826" s="191">
        <v>0</v>
      </c>
      <c r="E826" s="191"/>
      <c r="F826" s="190" t="str">
        <f t="shared" si="190"/>
        <v>-</v>
      </c>
    </row>
    <row r="827" spans="1:6" ht="12.75" customHeight="1">
      <c r="A827" s="187" t="s">
        <v>1633</v>
      </c>
      <c r="B827" s="76" t="s">
        <v>1634</v>
      </c>
      <c r="C827" s="188" t="s">
        <v>1633</v>
      </c>
      <c r="D827" s="191">
        <v>1264</v>
      </c>
      <c r="E827" s="191">
        <v>1536</v>
      </c>
      <c r="F827" s="190">
        <f t="shared" si="190"/>
        <v>121.518987341772</v>
      </c>
    </row>
    <row r="828" spans="1:6" ht="12.75" customHeight="1">
      <c r="A828" s="187" t="s">
        <v>1635</v>
      </c>
      <c r="B828" s="76" t="s">
        <v>1636</v>
      </c>
      <c r="C828" s="188" t="s">
        <v>1635</v>
      </c>
      <c r="D828" s="191">
        <v>0</v>
      </c>
      <c r="E828" s="191"/>
      <c r="F828" s="190" t="str">
        <f t="shared" si="190"/>
        <v>-</v>
      </c>
    </row>
    <row r="829" spans="1:6" ht="12.75" customHeight="1">
      <c r="A829" s="187">
        <v>38117</v>
      </c>
      <c r="B829" s="76" t="s">
        <v>1637</v>
      </c>
      <c r="C829" s="188" t="s">
        <v>1638</v>
      </c>
      <c r="D829" s="191">
        <v>0</v>
      </c>
      <c r="E829" s="191"/>
      <c r="F829" s="190" t="str">
        <f t="shared" si="190"/>
        <v>-</v>
      </c>
    </row>
    <row r="830" spans="1:6" ht="12.75" customHeight="1">
      <c r="A830" s="187">
        <v>38612</v>
      </c>
      <c r="B830" s="76" t="s">
        <v>1639</v>
      </c>
      <c r="C830" s="188" t="s">
        <v>1640</v>
      </c>
      <c r="D830" s="191">
        <v>0</v>
      </c>
      <c r="E830" s="191"/>
      <c r="F830" s="190" t="str">
        <f t="shared" si="190"/>
        <v>-</v>
      </c>
    </row>
    <row r="831" spans="1:6" ht="12.75" customHeight="1">
      <c r="A831" s="187">
        <v>38613</v>
      </c>
      <c r="B831" s="76" t="s">
        <v>1641</v>
      </c>
      <c r="C831" s="188" t="s">
        <v>1642</v>
      </c>
      <c r="D831" s="191">
        <v>0</v>
      </c>
      <c r="E831" s="191"/>
      <c r="F831" s="190" t="str">
        <f t="shared" si="190"/>
        <v>-</v>
      </c>
    </row>
    <row r="832" spans="1:6" ht="12.75" customHeight="1">
      <c r="A832" s="187">
        <v>38614</v>
      </c>
      <c r="B832" s="76" t="s">
        <v>1643</v>
      </c>
      <c r="C832" s="188" t="s">
        <v>1644</v>
      </c>
      <c r="D832" s="191">
        <v>0</v>
      </c>
      <c r="E832" s="191"/>
      <c r="F832" s="190" t="str">
        <f t="shared" si="190"/>
        <v>-</v>
      </c>
    </row>
    <row r="833" spans="1:6" ht="12.75" customHeight="1">
      <c r="A833" s="187">
        <v>38615</v>
      </c>
      <c r="B833" s="76" t="s">
        <v>1645</v>
      </c>
      <c r="C833" s="188" t="s">
        <v>1646</v>
      </c>
      <c r="D833" s="191">
        <v>0</v>
      </c>
      <c r="E833" s="191"/>
      <c r="F833" s="190" t="str">
        <f t="shared" si="190"/>
        <v>-</v>
      </c>
    </row>
    <row r="834" spans="1:6" ht="12.75" customHeight="1">
      <c r="A834" s="187">
        <v>38622</v>
      </c>
      <c r="B834" s="76" t="s">
        <v>1647</v>
      </c>
      <c r="C834" s="188" t="s">
        <v>1648</v>
      </c>
      <c r="D834" s="191">
        <v>0</v>
      </c>
      <c r="E834" s="191"/>
      <c r="F834" s="190" t="str">
        <f t="shared" si="190"/>
        <v>-</v>
      </c>
    </row>
    <row r="835" spans="1:6" ht="12.75" customHeight="1">
      <c r="A835" s="187">
        <v>38623</v>
      </c>
      <c r="B835" s="76" t="s">
        <v>1649</v>
      </c>
      <c r="C835" s="188" t="s">
        <v>1650</v>
      </c>
      <c r="D835" s="191">
        <v>0</v>
      </c>
      <c r="E835" s="191"/>
      <c r="F835" s="190" t="str">
        <f t="shared" si="190"/>
        <v>-</v>
      </c>
    </row>
    <row r="836" spans="1:6" ht="12.75" customHeight="1">
      <c r="A836" s="187">
        <v>38624</v>
      </c>
      <c r="B836" s="76" t="s">
        <v>1651</v>
      </c>
      <c r="C836" s="188" t="s">
        <v>1652</v>
      </c>
      <c r="D836" s="191">
        <v>0</v>
      </c>
      <c r="E836" s="191"/>
      <c r="F836" s="190" t="str">
        <f t="shared" si="190"/>
        <v>-</v>
      </c>
    </row>
    <row r="837" spans="1:6" ht="12.75" customHeight="1">
      <c r="A837" s="187">
        <v>38625</v>
      </c>
      <c r="B837" s="76" t="s">
        <v>1653</v>
      </c>
      <c r="C837" s="188" t="s">
        <v>1654</v>
      </c>
      <c r="D837" s="191">
        <v>0</v>
      </c>
      <c r="E837" s="191"/>
      <c r="F837" s="190" t="str">
        <f t="shared" si="190"/>
        <v>-</v>
      </c>
    </row>
    <row r="838" spans="1:6" ht="12.75" customHeight="1">
      <c r="A838" s="187" t="s">
        <v>1655</v>
      </c>
      <c r="B838" s="76" t="s">
        <v>1656</v>
      </c>
      <c r="C838" s="188" t="s">
        <v>1655</v>
      </c>
      <c r="D838" s="191">
        <v>0</v>
      </c>
      <c r="E838" s="191"/>
      <c r="F838" s="190" t="str">
        <f t="shared" si="190"/>
        <v>-</v>
      </c>
    </row>
    <row r="839" spans="1:6" ht="12.75" customHeight="1">
      <c r="A839" s="187">
        <v>38631</v>
      </c>
      <c r="B839" s="76" t="s">
        <v>1657</v>
      </c>
      <c r="C839" s="188" t="s">
        <v>1658</v>
      </c>
      <c r="D839" s="191">
        <v>0</v>
      </c>
      <c r="E839" s="191"/>
      <c r="F839" s="190" t="str">
        <f t="shared" si="190"/>
        <v>-</v>
      </c>
    </row>
    <row r="840" spans="1:6" ht="12.75" customHeight="1">
      <c r="A840" s="187">
        <v>38632</v>
      </c>
      <c r="B840" s="76" t="s">
        <v>1659</v>
      </c>
      <c r="C840" s="188" t="s">
        <v>1660</v>
      </c>
      <c r="D840" s="191">
        <v>0</v>
      </c>
      <c r="E840" s="191"/>
      <c r="F840" s="190" t="str">
        <f t="shared" si="190"/>
        <v>-</v>
      </c>
    </row>
    <row r="841" spans="1:6" ht="12.75" customHeight="1">
      <c r="A841" s="187">
        <v>38641</v>
      </c>
      <c r="B841" s="76" t="s">
        <v>1661</v>
      </c>
      <c r="C841" s="188" t="s">
        <v>1662</v>
      </c>
      <c r="D841" s="191">
        <v>0</v>
      </c>
      <c r="E841" s="191"/>
      <c r="F841" s="190" t="str">
        <f t="shared" si="190"/>
        <v>-</v>
      </c>
    </row>
    <row r="842" spans="1:6" ht="12.75" customHeight="1">
      <c r="A842" s="187" t="s">
        <v>1663</v>
      </c>
      <c r="B842" s="76" t="s">
        <v>1664</v>
      </c>
      <c r="C842" s="188" t="s">
        <v>1663</v>
      </c>
      <c r="D842" s="191">
        <v>0</v>
      </c>
      <c r="E842" s="191"/>
      <c r="F842" s="190" t="str">
        <f t="shared" si="190"/>
        <v>-</v>
      </c>
    </row>
    <row r="843" spans="1:6" ht="24">
      <c r="A843" s="187" t="s">
        <v>1665</v>
      </c>
      <c r="B843" s="76" t="s">
        <v>1666</v>
      </c>
      <c r="C843" s="188" t="s">
        <v>1665</v>
      </c>
      <c r="D843" s="191">
        <v>0</v>
      </c>
      <c r="E843" s="191"/>
      <c r="F843" s="190" t="str">
        <f t="shared" si="190"/>
        <v>-</v>
      </c>
    </row>
    <row r="844" spans="1:6" ht="24">
      <c r="A844" s="187" t="s">
        <v>1667</v>
      </c>
      <c r="B844" s="76" t="s">
        <v>1668</v>
      </c>
      <c r="C844" s="188" t="s">
        <v>1667</v>
      </c>
      <c r="D844" s="191">
        <v>0</v>
      </c>
      <c r="E844" s="191"/>
      <c r="F844" s="190" t="str">
        <f t="shared" si="190"/>
        <v>-</v>
      </c>
    </row>
    <row r="845" spans="1:6" ht="12.75" customHeight="1">
      <c r="A845" s="187" t="s">
        <v>1669</v>
      </c>
      <c r="B845" s="76" t="s">
        <v>1670</v>
      </c>
      <c r="C845" s="188" t="s">
        <v>1669</v>
      </c>
      <c r="D845" s="191">
        <v>0</v>
      </c>
      <c r="E845" s="191"/>
      <c r="F845" s="190" t="str">
        <f t="shared" si="190"/>
        <v>-</v>
      </c>
    </row>
    <row r="846" spans="1:6" ht="24">
      <c r="A846" s="187">
        <v>81212</v>
      </c>
      <c r="B846" s="76" t="s">
        <v>1671</v>
      </c>
      <c r="C846" s="188" t="s">
        <v>1672</v>
      </c>
      <c r="D846" s="191">
        <v>0</v>
      </c>
      <c r="E846" s="191"/>
      <c r="F846" s="190" t="str">
        <f t="shared" si="190"/>
        <v>-</v>
      </c>
    </row>
    <row r="847" spans="1:6" ht="12.75" customHeight="1">
      <c r="A847" s="187">
        <v>81322</v>
      </c>
      <c r="B847" s="76" t="s">
        <v>1673</v>
      </c>
      <c r="C847" s="188" t="s">
        <v>1674</v>
      </c>
      <c r="D847" s="191">
        <v>0</v>
      </c>
      <c r="E847" s="191"/>
      <c r="F847" s="190" t="str">
        <f t="shared" si="190"/>
        <v>-</v>
      </c>
    </row>
    <row r="848" spans="1:6" ht="24">
      <c r="A848" s="187">
        <v>81332</v>
      </c>
      <c r="B848" s="76" t="s">
        <v>1675</v>
      </c>
      <c r="C848" s="188" t="s">
        <v>1676</v>
      </c>
      <c r="D848" s="191">
        <v>0</v>
      </c>
      <c r="E848" s="191"/>
      <c r="F848" s="190" t="str">
        <f t="shared" si="190"/>
        <v>-</v>
      </c>
    </row>
    <row r="849" spans="1:6" ht="24">
      <c r="A849" s="187">
        <v>81342</v>
      </c>
      <c r="B849" s="76" t="s">
        <v>1677</v>
      </c>
      <c r="C849" s="188" t="s">
        <v>1678</v>
      </c>
      <c r="D849" s="191">
        <v>0</v>
      </c>
      <c r="E849" s="191"/>
      <c r="F849" s="190" t="str">
        <f t="shared" si="190"/>
        <v>-</v>
      </c>
    </row>
    <row r="850" spans="1:6" ht="12.75" customHeight="1">
      <c r="A850" s="187">
        <v>81411</v>
      </c>
      <c r="B850" s="76" t="s">
        <v>1679</v>
      </c>
      <c r="C850" s="188" t="s">
        <v>1680</v>
      </c>
      <c r="D850" s="191">
        <v>0</v>
      </c>
      <c r="E850" s="191"/>
      <c r="F850" s="190" t="str">
        <f t="shared" si="190"/>
        <v>-</v>
      </c>
    </row>
    <row r="851" spans="1:6" ht="12.75" customHeight="1">
      <c r="A851" s="187">
        <v>81412</v>
      </c>
      <c r="B851" s="76" t="s">
        <v>1681</v>
      </c>
      <c r="C851" s="188" t="s">
        <v>1682</v>
      </c>
      <c r="D851" s="191">
        <v>0</v>
      </c>
      <c r="E851" s="191"/>
      <c r="F851" s="190" t="str">
        <f t="shared" si="190"/>
        <v>-</v>
      </c>
    </row>
    <row r="852" spans="1:6" ht="24">
      <c r="A852" s="187">
        <v>81532</v>
      </c>
      <c r="B852" s="122" t="s">
        <v>1683</v>
      </c>
      <c r="C852" s="188" t="s">
        <v>1684</v>
      </c>
      <c r="D852" s="191">
        <v>0</v>
      </c>
      <c r="E852" s="191"/>
      <c r="F852" s="190" t="str">
        <f t="shared" si="190"/>
        <v>-</v>
      </c>
    </row>
    <row r="853" spans="1:6" ht="24">
      <c r="A853" s="187">
        <v>81542</v>
      </c>
      <c r="B853" s="122" t="s">
        <v>1685</v>
      </c>
      <c r="C853" s="188" t="s">
        <v>1686</v>
      </c>
      <c r="D853" s="191">
        <v>0</v>
      </c>
      <c r="E853" s="191"/>
      <c r="F853" s="190" t="str">
        <f t="shared" si="190"/>
        <v>-</v>
      </c>
    </row>
    <row r="854" spans="1:6" ht="24">
      <c r="A854" s="187">
        <v>81552</v>
      </c>
      <c r="B854" s="76" t="s">
        <v>1687</v>
      </c>
      <c r="C854" s="188" t="s">
        <v>1688</v>
      </c>
      <c r="D854" s="191">
        <v>0</v>
      </c>
      <c r="E854" s="191"/>
      <c r="F854" s="190" t="str">
        <f t="shared" si="190"/>
        <v>-</v>
      </c>
    </row>
    <row r="855" spans="1:6" ht="24">
      <c r="A855" s="187">
        <v>81631</v>
      </c>
      <c r="B855" s="122" t="s">
        <v>1689</v>
      </c>
      <c r="C855" s="188" t="s">
        <v>1690</v>
      </c>
      <c r="D855" s="191">
        <v>0</v>
      </c>
      <c r="E855" s="191"/>
      <c r="F855" s="190" t="str">
        <f t="shared" si="190"/>
        <v>-</v>
      </c>
    </row>
    <row r="856" spans="1:6" ht="24">
      <c r="A856" s="187">
        <v>81632</v>
      </c>
      <c r="B856" s="76" t="s">
        <v>1691</v>
      </c>
      <c r="C856" s="188" t="s">
        <v>1692</v>
      </c>
      <c r="D856" s="191">
        <v>0</v>
      </c>
      <c r="E856" s="191"/>
      <c r="F856" s="190" t="str">
        <f t="shared" si="190"/>
        <v>-</v>
      </c>
    </row>
    <row r="857" spans="1:6" ht="12.75" customHeight="1">
      <c r="A857" s="187">
        <v>81641</v>
      </c>
      <c r="B857" s="76" t="s">
        <v>1693</v>
      </c>
      <c r="C857" s="188" t="s">
        <v>1694</v>
      </c>
      <c r="D857" s="191">
        <v>0</v>
      </c>
      <c r="E857" s="191"/>
      <c r="F857" s="190" t="str">
        <f t="shared" si="190"/>
        <v>-</v>
      </c>
    </row>
    <row r="858" spans="1:6" ht="12.75" customHeight="1">
      <c r="A858" s="187">
        <v>81642</v>
      </c>
      <c r="B858" s="76" t="s">
        <v>1695</v>
      </c>
      <c r="C858" s="188" t="s">
        <v>1696</v>
      </c>
      <c r="D858" s="191">
        <v>0</v>
      </c>
      <c r="E858" s="191"/>
      <c r="F858" s="190" t="str">
        <f t="shared" si="190"/>
        <v>-</v>
      </c>
    </row>
    <row r="859" spans="1:6" ht="12.75" customHeight="1">
      <c r="A859" s="187">
        <v>81711</v>
      </c>
      <c r="B859" s="76" t="s">
        <v>1697</v>
      </c>
      <c r="C859" s="188" t="s">
        <v>1698</v>
      </c>
      <c r="D859" s="191">
        <v>0</v>
      </c>
      <c r="E859" s="191"/>
      <c r="F859" s="190" t="str">
        <f t="shared" si="190"/>
        <v>-</v>
      </c>
    </row>
    <row r="860" spans="1:6" ht="12.75" customHeight="1">
      <c r="A860" s="187">
        <v>81712</v>
      </c>
      <c r="B860" s="76" t="s">
        <v>1699</v>
      </c>
      <c r="C860" s="188" t="s">
        <v>1700</v>
      </c>
      <c r="D860" s="191">
        <v>0</v>
      </c>
      <c r="E860" s="191"/>
      <c r="F860" s="190" t="str">
        <f t="shared" si="190"/>
        <v>-</v>
      </c>
    </row>
    <row r="861" spans="1:6" ht="12.75" customHeight="1">
      <c r="A861" s="187">
        <v>81721</v>
      </c>
      <c r="B861" s="76" t="s">
        <v>1701</v>
      </c>
      <c r="C861" s="188" t="s">
        <v>1702</v>
      </c>
      <c r="D861" s="191">
        <v>0</v>
      </c>
      <c r="E861" s="191"/>
      <c r="F861" s="190" t="str">
        <f t="shared" si="190"/>
        <v>-</v>
      </c>
    </row>
    <row r="862" spans="1:6" ht="12.75" customHeight="1">
      <c r="A862" s="187">
        <v>81722</v>
      </c>
      <c r="B862" s="76" t="s">
        <v>1703</v>
      </c>
      <c r="C862" s="188" t="s">
        <v>1704</v>
      </c>
      <c r="D862" s="191">
        <v>0</v>
      </c>
      <c r="E862" s="191"/>
      <c r="F862" s="190" t="str">
        <f t="shared" si="190"/>
        <v>-</v>
      </c>
    </row>
    <row r="863" spans="1:6" ht="12.75" customHeight="1">
      <c r="A863" s="187">
        <v>81731</v>
      </c>
      <c r="B863" s="76" t="s">
        <v>1705</v>
      </c>
      <c r="C863" s="188" t="s">
        <v>1706</v>
      </c>
      <c r="D863" s="191">
        <v>0</v>
      </c>
      <c r="E863" s="191"/>
      <c r="F863" s="190" t="str">
        <f t="shared" si="190"/>
        <v>-</v>
      </c>
    </row>
    <row r="864" spans="1:6" ht="12.75" customHeight="1">
      <c r="A864" s="187">
        <v>81732</v>
      </c>
      <c r="B864" s="76" t="s">
        <v>1707</v>
      </c>
      <c r="C864" s="188" t="s">
        <v>1708</v>
      </c>
      <c r="D864" s="191">
        <v>0</v>
      </c>
      <c r="E864" s="191"/>
      <c r="F864" s="190" t="str">
        <f t="shared" si="190"/>
        <v>-</v>
      </c>
    </row>
    <row r="865" spans="1:6" ht="12.75" customHeight="1">
      <c r="A865" s="187">
        <v>81741</v>
      </c>
      <c r="B865" s="76" t="s">
        <v>1709</v>
      </c>
      <c r="C865" s="188" t="s">
        <v>1710</v>
      </c>
      <c r="D865" s="191">
        <v>0</v>
      </c>
      <c r="E865" s="191"/>
      <c r="F865" s="190" t="str">
        <f t="shared" si="190"/>
        <v>-</v>
      </c>
    </row>
    <row r="866" spans="1:6" ht="12.75" customHeight="1">
      <c r="A866" s="187">
        <v>81742</v>
      </c>
      <c r="B866" s="76" t="s">
        <v>1711</v>
      </c>
      <c r="C866" s="188" t="s">
        <v>1712</v>
      </c>
      <c r="D866" s="191">
        <v>0</v>
      </c>
      <c r="E866" s="191"/>
      <c r="F866" s="190" t="str">
        <f t="shared" si="190"/>
        <v>-</v>
      </c>
    </row>
    <row r="867" spans="1:6" ht="12.75" customHeight="1">
      <c r="A867" s="187">
        <v>81751</v>
      </c>
      <c r="B867" s="76" t="s">
        <v>1713</v>
      </c>
      <c r="C867" s="188" t="s">
        <v>1714</v>
      </c>
      <c r="D867" s="191">
        <v>0</v>
      </c>
      <c r="E867" s="191"/>
      <c r="F867" s="190" t="str">
        <f t="shared" si="190"/>
        <v>-</v>
      </c>
    </row>
    <row r="868" spans="1:6" ht="12.75" customHeight="1">
      <c r="A868" s="187">
        <v>81752</v>
      </c>
      <c r="B868" s="76" t="s">
        <v>1715</v>
      </c>
      <c r="C868" s="188" t="s">
        <v>1716</v>
      </c>
      <c r="D868" s="191">
        <v>0</v>
      </c>
      <c r="E868" s="191"/>
      <c r="F868" s="190" t="str">
        <f t="shared" si="190"/>
        <v>-</v>
      </c>
    </row>
    <row r="869" spans="1:6" ht="24">
      <c r="A869" s="187">
        <v>81761</v>
      </c>
      <c r="B869" s="122" t="s">
        <v>1717</v>
      </c>
      <c r="C869" s="188" t="s">
        <v>1718</v>
      </c>
      <c r="D869" s="191">
        <v>0</v>
      </c>
      <c r="E869" s="191"/>
      <c r="F869" s="190" t="str">
        <f t="shared" si="190"/>
        <v>-</v>
      </c>
    </row>
    <row r="870" spans="1:6" ht="24">
      <c r="A870" s="187">
        <v>81762</v>
      </c>
      <c r="B870" s="122" t="s">
        <v>1719</v>
      </c>
      <c r="C870" s="188" t="s">
        <v>1720</v>
      </c>
      <c r="D870" s="191">
        <v>0</v>
      </c>
      <c r="E870" s="191"/>
      <c r="F870" s="190" t="str">
        <f t="shared" si="190"/>
        <v>-</v>
      </c>
    </row>
    <row r="871" spans="1:6" ht="24">
      <c r="A871" s="187">
        <v>81771</v>
      </c>
      <c r="B871" s="76" t="s">
        <v>1721</v>
      </c>
      <c r="C871" s="188" t="s">
        <v>1722</v>
      </c>
      <c r="D871" s="191">
        <v>0</v>
      </c>
      <c r="E871" s="191"/>
      <c r="F871" s="190" t="str">
        <f t="shared" si="190"/>
        <v>-</v>
      </c>
    </row>
    <row r="872" spans="1:6" ht="24">
      <c r="A872" s="187">
        <v>81772</v>
      </c>
      <c r="B872" s="76" t="s">
        <v>1723</v>
      </c>
      <c r="C872" s="188" t="s">
        <v>1724</v>
      </c>
      <c r="D872" s="191">
        <v>0</v>
      </c>
      <c r="E872" s="191"/>
      <c r="F872" s="190" t="str">
        <f t="shared" si="190"/>
        <v>-</v>
      </c>
    </row>
    <row r="873" spans="1:6" ht="12.75" customHeight="1">
      <c r="A873" s="187">
        <v>82412</v>
      </c>
      <c r="B873" s="76" t="s">
        <v>1725</v>
      </c>
      <c r="C873" s="188" t="s">
        <v>1726</v>
      </c>
      <c r="D873" s="191">
        <v>0</v>
      </c>
      <c r="E873" s="191"/>
      <c r="F873" s="190" t="str">
        <f t="shared" si="190"/>
        <v>-</v>
      </c>
    </row>
    <row r="874" spans="1:6" ht="12.75" customHeight="1">
      <c r="A874" s="187">
        <v>84132</v>
      </c>
      <c r="B874" s="76" t="s">
        <v>1727</v>
      </c>
      <c r="C874" s="188" t="s">
        <v>1728</v>
      </c>
      <c r="D874" s="191">
        <v>0</v>
      </c>
      <c r="E874" s="191"/>
      <c r="F874" s="190" t="str">
        <f t="shared" si="190"/>
        <v>-</v>
      </c>
    </row>
    <row r="875" spans="1:6" ht="12.75" customHeight="1">
      <c r="A875" s="187">
        <v>84142</v>
      </c>
      <c r="B875" s="76" t="s">
        <v>1729</v>
      </c>
      <c r="C875" s="188" t="s">
        <v>1730</v>
      </c>
      <c r="D875" s="191">
        <v>0</v>
      </c>
      <c r="E875" s="191"/>
      <c r="F875" s="190" t="str">
        <f t="shared" si="190"/>
        <v>-</v>
      </c>
    </row>
    <row r="876" spans="1:6" ht="12.75" customHeight="1">
      <c r="A876" s="187">
        <v>84152</v>
      </c>
      <c r="B876" s="76" t="s">
        <v>1731</v>
      </c>
      <c r="C876" s="188" t="s">
        <v>1732</v>
      </c>
      <c r="D876" s="191">
        <v>0</v>
      </c>
      <c r="E876" s="191"/>
      <c r="F876" s="190" t="str">
        <f t="shared" si="190"/>
        <v>-</v>
      </c>
    </row>
    <row r="877" spans="1:6" ht="12.75" customHeight="1">
      <c r="A877" s="187">
        <v>84162</v>
      </c>
      <c r="B877" s="76" t="s">
        <v>1733</v>
      </c>
      <c r="C877" s="188" t="s">
        <v>1734</v>
      </c>
      <c r="D877" s="191">
        <v>0</v>
      </c>
      <c r="E877" s="191"/>
      <c r="F877" s="190" t="str">
        <f t="shared" si="190"/>
        <v>-</v>
      </c>
    </row>
    <row r="878" spans="1:6" ht="12.75" customHeight="1">
      <c r="A878" s="187">
        <v>84221</v>
      </c>
      <c r="B878" s="76" t="s">
        <v>1735</v>
      </c>
      <c r="C878" s="188" t="s">
        <v>1736</v>
      </c>
      <c r="D878" s="191">
        <v>0</v>
      </c>
      <c r="E878" s="191"/>
      <c r="F878" s="190" t="str">
        <f t="shared" si="190"/>
        <v>-</v>
      </c>
    </row>
    <row r="879" spans="1:6" ht="12.75" customHeight="1">
      <c r="A879" s="187">
        <v>84222</v>
      </c>
      <c r="B879" s="76" t="s">
        <v>1737</v>
      </c>
      <c r="C879" s="188" t="s">
        <v>1738</v>
      </c>
      <c r="D879" s="191">
        <v>0</v>
      </c>
      <c r="E879" s="191"/>
      <c r="F879" s="190" t="str">
        <f t="shared" si="190"/>
        <v>-</v>
      </c>
    </row>
    <row r="880" spans="1:6" ht="12.75" customHeight="1">
      <c r="A880" s="187" t="s">
        <v>1739</v>
      </c>
      <c r="B880" s="76" t="s">
        <v>1740</v>
      </c>
      <c r="C880" s="188" t="s">
        <v>1739</v>
      </c>
      <c r="D880" s="191">
        <v>0</v>
      </c>
      <c r="E880" s="191"/>
      <c r="F880" s="190" t="str">
        <f t="shared" si="190"/>
        <v>-</v>
      </c>
    </row>
    <row r="881" spans="1:6" ht="12.75" customHeight="1">
      <c r="A881" s="187">
        <v>84232</v>
      </c>
      <c r="B881" s="76" t="s">
        <v>1741</v>
      </c>
      <c r="C881" s="188" t="s">
        <v>1742</v>
      </c>
      <c r="D881" s="191">
        <v>0</v>
      </c>
      <c r="E881" s="191"/>
      <c r="F881" s="190" t="str">
        <f t="shared" si="190"/>
        <v>-</v>
      </c>
    </row>
    <row r="882" spans="1:6" ht="24">
      <c r="A882" s="187">
        <v>84242</v>
      </c>
      <c r="B882" s="76" t="s">
        <v>1743</v>
      </c>
      <c r="C882" s="188" t="s">
        <v>1744</v>
      </c>
      <c r="D882" s="191">
        <v>0</v>
      </c>
      <c r="E882" s="191"/>
      <c r="F882" s="190" t="str">
        <f t="shared" si="190"/>
        <v>-</v>
      </c>
    </row>
    <row r="883" spans="1:6" ht="24">
      <c r="A883" s="187" t="s">
        <v>1745</v>
      </c>
      <c r="B883" s="76" t="s">
        <v>1746</v>
      </c>
      <c r="C883" s="188" t="s">
        <v>1745</v>
      </c>
      <c r="D883" s="191">
        <v>0</v>
      </c>
      <c r="E883" s="191"/>
      <c r="F883" s="190" t="str">
        <f t="shared" si="190"/>
        <v>-</v>
      </c>
    </row>
    <row r="884" spans="1:6" ht="12.75" customHeight="1">
      <c r="A884" s="187">
        <v>84312</v>
      </c>
      <c r="B884" s="76" t="s">
        <v>1747</v>
      </c>
      <c r="C884" s="188" t="s">
        <v>1748</v>
      </c>
      <c r="D884" s="191">
        <v>0</v>
      </c>
      <c r="E884" s="191"/>
      <c r="F884" s="190" t="str">
        <f t="shared" si="190"/>
        <v>-</v>
      </c>
    </row>
    <row r="885" spans="1:6" ht="24">
      <c r="A885" s="187">
        <v>84431</v>
      </c>
      <c r="B885" s="76" t="s">
        <v>1749</v>
      </c>
      <c r="C885" s="188" t="s">
        <v>1750</v>
      </c>
      <c r="D885" s="191">
        <v>0</v>
      </c>
      <c r="E885" s="191"/>
      <c r="F885" s="190" t="str">
        <f t="shared" si="190"/>
        <v>-</v>
      </c>
    </row>
    <row r="886" spans="1:6" ht="24">
      <c r="A886" s="187">
        <v>84432</v>
      </c>
      <c r="B886" s="76" t="s">
        <v>1751</v>
      </c>
      <c r="C886" s="188" t="s">
        <v>1752</v>
      </c>
      <c r="D886" s="191">
        <v>0</v>
      </c>
      <c r="E886" s="191"/>
      <c r="F886" s="190" t="str">
        <f t="shared" si="190"/>
        <v>-</v>
      </c>
    </row>
    <row r="887" spans="1:6" ht="24">
      <c r="A887" s="187" t="s">
        <v>1753</v>
      </c>
      <c r="B887" s="76" t="s">
        <v>1754</v>
      </c>
      <c r="C887" s="188" t="s">
        <v>1753</v>
      </c>
      <c r="D887" s="191">
        <v>0</v>
      </c>
      <c r="E887" s="191"/>
      <c r="F887" s="190" t="str">
        <f t="shared" si="190"/>
        <v>-</v>
      </c>
    </row>
    <row r="888" spans="1:6" ht="24">
      <c r="A888" s="187">
        <v>84442</v>
      </c>
      <c r="B888" s="76" t="s">
        <v>1755</v>
      </c>
      <c r="C888" s="188" t="s">
        <v>1756</v>
      </c>
      <c r="D888" s="191">
        <v>0</v>
      </c>
      <c r="E888" s="191"/>
      <c r="F888" s="190" t="str">
        <f t="shared" si="190"/>
        <v>-</v>
      </c>
    </row>
    <row r="889" spans="1:6" ht="24">
      <c r="A889" s="187">
        <v>84452</v>
      </c>
      <c r="B889" s="122" t="s">
        <v>1757</v>
      </c>
      <c r="C889" s="188" t="s">
        <v>1758</v>
      </c>
      <c r="D889" s="191">
        <v>0</v>
      </c>
      <c r="E889" s="191"/>
      <c r="F889" s="190" t="str">
        <f t="shared" si="190"/>
        <v>-</v>
      </c>
    </row>
    <row r="890" spans="1:6" ht="24">
      <c r="A890" s="187" t="s">
        <v>1759</v>
      </c>
      <c r="B890" s="122" t="s">
        <v>1760</v>
      </c>
      <c r="C890" s="188" t="s">
        <v>1759</v>
      </c>
      <c r="D890" s="191">
        <v>0</v>
      </c>
      <c r="E890" s="191"/>
      <c r="F890" s="190" t="str">
        <f t="shared" si="190"/>
        <v>-</v>
      </c>
    </row>
    <row r="891" spans="1:6" ht="12.75" customHeight="1">
      <c r="A891" s="187">
        <v>84461</v>
      </c>
      <c r="B891" s="76" t="s">
        <v>1761</v>
      </c>
      <c r="C891" s="188" t="s">
        <v>1762</v>
      </c>
      <c r="D891" s="191">
        <v>0</v>
      </c>
      <c r="E891" s="191"/>
      <c r="F891" s="190" t="str">
        <f t="shared" si="190"/>
        <v>-</v>
      </c>
    </row>
    <row r="892" spans="1:6" ht="12.75" customHeight="1">
      <c r="A892" s="187">
        <v>84462</v>
      </c>
      <c r="B892" s="76" t="s">
        <v>1763</v>
      </c>
      <c r="C892" s="188" t="s">
        <v>1764</v>
      </c>
      <c r="D892" s="191">
        <v>0</v>
      </c>
      <c r="E892" s="191"/>
      <c r="F892" s="190" t="str">
        <f t="shared" si="190"/>
        <v>-</v>
      </c>
    </row>
    <row r="893" spans="1:6" ht="12.75" customHeight="1">
      <c r="A893" s="187" t="s">
        <v>1765</v>
      </c>
      <c r="B893" s="76" t="s">
        <v>1766</v>
      </c>
      <c r="C893" s="188" t="s">
        <v>1765</v>
      </c>
      <c r="D893" s="191">
        <v>0</v>
      </c>
      <c r="E893" s="191"/>
      <c r="F893" s="190" t="str">
        <f t="shared" si="190"/>
        <v>-</v>
      </c>
    </row>
    <row r="894" spans="1:6" ht="12.75" customHeight="1">
      <c r="A894" s="187">
        <v>84472</v>
      </c>
      <c r="B894" s="76" t="s">
        <v>1767</v>
      </c>
      <c r="C894" s="188" t="s">
        <v>1768</v>
      </c>
      <c r="D894" s="191">
        <v>0</v>
      </c>
      <c r="E894" s="191"/>
      <c r="F894" s="190" t="str">
        <f t="shared" si="190"/>
        <v>-</v>
      </c>
    </row>
    <row r="895" spans="1:6" ht="12.75" customHeight="1">
      <c r="A895" s="187">
        <v>84482</v>
      </c>
      <c r="B895" s="76" t="s">
        <v>1769</v>
      </c>
      <c r="C895" s="188" t="s">
        <v>1770</v>
      </c>
      <c r="D895" s="191">
        <v>0</v>
      </c>
      <c r="E895" s="191"/>
      <c r="F895" s="190" t="str">
        <f t="shared" si="190"/>
        <v>-</v>
      </c>
    </row>
    <row r="896" spans="1:6" ht="12.75" customHeight="1">
      <c r="A896" s="187" t="s">
        <v>1771</v>
      </c>
      <c r="B896" s="76" t="s">
        <v>1772</v>
      </c>
      <c r="C896" s="188" t="s">
        <v>1771</v>
      </c>
      <c r="D896" s="191">
        <v>0</v>
      </c>
      <c r="E896" s="191"/>
      <c r="F896" s="190" t="str">
        <f t="shared" si="190"/>
        <v>-</v>
      </c>
    </row>
    <row r="897" spans="1:6" ht="24">
      <c r="A897" s="187">
        <v>84532</v>
      </c>
      <c r="B897" s="76" t="s">
        <v>1773</v>
      </c>
      <c r="C897" s="188" t="s">
        <v>1774</v>
      </c>
      <c r="D897" s="191">
        <v>0</v>
      </c>
      <c r="E897" s="191"/>
      <c r="F897" s="190" t="str">
        <f t="shared" si="190"/>
        <v>-</v>
      </c>
    </row>
    <row r="898" spans="1:6" ht="12.75" customHeight="1">
      <c r="A898" s="187">
        <v>84542</v>
      </c>
      <c r="B898" s="76" t="s">
        <v>1775</v>
      </c>
      <c r="C898" s="188" t="s">
        <v>1776</v>
      </c>
      <c r="D898" s="191">
        <v>0</v>
      </c>
      <c r="E898" s="191"/>
      <c r="F898" s="190" t="str">
        <f t="shared" si="190"/>
        <v>-</v>
      </c>
    </row>
    <row r="899" spans="1:6" ht="12.75" customHeight="1">
      <c r="A899" s="187">
        <v>84552</v>
      </c>
      <c r="B899" s="76" t="s">
        <v>1777</v>
      </c>
      <c r="C899" s="188" t="s">
        <v>1778</v>
      </c>
      <c r="D899" s="191">
        <v>0</v>
      </c>
      <c r="E899" s="191"/>
      <c r="F899" s="190" t="str">
        <f t="shared" si="190"/>
        <v>-</v>
      </c>
    </row>
    <row r="900" spans="1:6" ht="12.75" customHeight="1">
      <c r="A900" s="187">
        <v>84711</v>
      </c>
      <c r="B900" s="76" t="s">
        <v>1779</v>
      </c>
      <c r="C900" s="188" t="s">
        <v>1780</v>
      </c>
      <c r="D900" s="191">
        <v>0</v>
      </c>
      <c r="E900" s="191"/>
      <c r="F900" s="190" t="str">
        <f t="shared" si="190"/>
        <v>-</v>
      </c>
    </row>
    <row r="901" spans="1:6" ht="12.75" customHeight="1">
      <c r="A901" s="187">
        <v>84712</v>
      </c>
      <c r="B901" s="76" t="s">
        <v>1781</v>
      </c>
      <c r="C901" s="188" t="s">
        <v>1782</v>
      </c>
      <c r="D901" s="191">
        <v>0</v>
      </c>
      <c r="E901" s="191"/>
      <c r="F901" s="190" t="str">
        <f t="shared" si="190"/>
        <v>-</v>
      </c>
    </row>
    <row r="902" spans="1:6" ht="12.75" customHeight="1">
      <c r="A902" s="187">
        <v>84721</v>
      </c>
      <c r="B902" s="76" t="s">
        <v>1783</v>
      </c>
      <c r="C902" s="188" t="s">
        <v>1784</v>
      </c>
      <c r="D902" s="191">
        <v>0</v>
      </c>
      <c r="E902" s="191"/>
      <c r="F902" s="190" t="str">
        <f t="shared" si="190"/>
        <v>-</v>
      </c>
    </row>
    <row r="903" spans="1:6" ht="12.75" customHeight="1">
      <c r="A903" s="187">
        <v>84722</v>
      </c>
      <c r="B903" s="76" t="s">
        <v>1785</v>
      </c>
      <c r="C903" s="188" t="s">
        <v>1786</v>
      </c>
      <c r="D903" s="191">
        <v>0</v>
      </c>
      <c r="E903" s="191"/>
      <c r="F903" s="190" t="str">
        <f t="shared" si="190"/>
        <v>-</v>
      </c>
    </row>
    <row r="904" spans="1:6" ht="12.75" customHeight="1">
      <c r="A904" s="187">
        <v>84731</v>
      </c>
      <c r="B904" s="76" t="s">
        <v>1787</v>
      </c>
      <c r="C904" s="188" t="s">
        <v>1788</v>
      </c>
      <c r="D904" s="191">
        <v>0</v>
      </c>
      <c r="E904" s="191"/>
      <c r="F904" s="190" t="str">
        <f t="shared" si="190"/>
        <v>-</v>
      </c>
    </row>
    <row r="905" spans="1:6" ht="12.75" customHeight="1">
      <c r="A905" s="187">
        <v>84732</v>
      </c>
      <c r="B905" s="76" t="s">
        <v>1789</v>
      </c>
      <c r="C905" s="188" t="s">
        <v>1790</v>
      </c>
      <c r="D905" s="191">
        <v>0</v>
      </c>
      <c r="E905" s="191"/>
      <c r="F905" s="190" t="str">
        <f t="shared" si="190"/>
        <v>-</v>
      </c>
    </row>
    <row r="906" spans="1:6" ht="12.75" customHeight="1">
      <c r="A906" s="187">
        <v>84741</v>
      </c>
      <c r="B906" s="76" t="s">
        <v>1791</v>
      </c>
      <c r="C906" s="188" t="s">
        <v>1792</v>
      </c>
      <c r="D906" s="191">
        <v>0</v>
      </c>
      <c r="E906" s="191"/>
      <c r="F906" s="190" t="str">
        <f t="shared" si="190"/>
        <v>-</v>
      </c>
    </row>
    <row r="907" spans="1:6" ht="12.75" customHeight="1">
      <c r="A907" s="187">
        <v>84742</v>
      </c>
      <c r="B907" s="76" t="s">
        <v>1793</v>
      </c>
      <c r="C907" s="188" t="s">
        <v>1794</v>
      </c>
      <c r="D907" s="191">
        <v>0</v>
      </c>
      <c r="E907" s="191"/>
      <c r="F907" s="190" t="str">
        <f t="shared" si="190"/>
        <v>-</v>
      </c>
    </row>
    <row r="908" spans="1:6" ht="12.75" customHeight="1">
      <c r="A908" s="187">
        <v>84751</v>
      </c>
      <c r="B908" s="76" t="s">
        <v>1795</v>
      </c>
      <c r="C908" s="188" t="s">
        <v>1796</v>
      </c>
      <c r="D908" s="191">
        <v>0</v>
      </c>
      <c r="E908" s="191"/>
      <c r="F908" s="190" t="str">
        <f t="shared" si="190"/>
        <v>-</v>
      </c>
    </row>
    <row r="909" spans="1:6" ht="12.75" customHeight="1">
      <c r="A909" s="187">
        <v>84752</v>
      </c>
      <c r="B909" s="76" t="s">
        <v>1797</v>
      </c>
      <c r="C909" s="188" t="s">
        <v>1798</v>
      </c>
      <c r="D909" s="191">
        <v>0</v>
      </c>
      <c r="E909" s="191"/>
      <c r="F909" s="190" t="str">
        <f t="shared" si="190"/>
        <v>-</v>
      </c>
    </row>
    <row r="910" spans="1:6" ht="24">
      <c r="A910" s="187">
        <v>84761</v>
      </c>
      <c r="B910" s="122" t="s">
        <v>1799</v>
      </c>
      <c r="C910" s="188" t="s">
        <v>1800</v>
      </c>
      <c r="D910" s="191">
        <v>0</v>
      </c>
      <c r="E910" s="191"/>
      <c r="F910" s="190" t="str">
        <f t="shared" si="190"/>
        <v>-</v>
      </c>
    </row>
    <row r="911" spans="1:6" ht="24">
      <c r="A911" s="187">
        <v>84762</v>
      </c>
      <c r="B911" s="122" t="s">
        <v>1801</v>
      </c>
      <c r="C911" s="188" t="s">
        <v>1802</v>
      </c>
      <c r="D911" s="191">
        <v>0</v>
      </c>
      <c r="E911" s="191"/>
      <c r="F911" s="190" t="str">
        <f t="shared" si="190"/>
        <v>-</v>
      </c>
    </row>
    <row r="912" spans="1:6" ht="24">
      <c r="A912" s="187" t="s">
        <v>1803</v>
      </c>
      <c r="B912" s="76" t="s">
        <v>1804</v>
      </c>
      <c r="C912" s="188" t="s">
        <v>1803</v>
      </c>
      <c r="D912" s="191">
        <v>0</v>
      </c>
      <c r="E912" s="191"/>
      <c r="F912" s="190" t="str">
        <f t="shared" si="190"/>
        <v>-</v>
      </c>
    </row>
    <row r="913" spans="1:6" ht="24">
      <c r="A913" s="187" t="s">
        <v>1805</v>
      </c>
      <c r="B913" s="76" t="s">
        <v>1806</v>
      </c>
      <c r="C913" s="188" t="s">
        <v>1805</v>
      </c>
      <c r="D913" s="191">
        <v>0</v>
      </c>
      <c r="E913" s="191"/>
      <c r="F913" s="190" t="str">
        <f t="shared" si="190"/>
        <v>-</v>
      </c>
    </row>
    <row r="914" spans="1:6" ht="12.75" customHeight="1">
      <c r="A914" s="187">
        <v>85412</v>
      </c>
      <c r="B914" s="76" t="s">
        <v>1807</v>
      </c>
      <c r="C914" s="188" t="s">
        <v>1808</v>
      </c>
      <c r="D914" s="191">
        <v>0</v>
      </c>
      <c r="E914" s="191"/>
      <c r="F914" s="190" t="str">
        <f t="shared" si="190"/>
        <v>-</v>
      </c>
    </row>
    <row r="915" spans="1:6" ht="24">
      <c r="A915" s="187">
        <v>51212</v>
      </c>
      <c r="B915" s="122" t="s">
        <v>1809</v>
      </c>
      <c r="C915" s="188" t="s">
        <v>1810</v>
      </c>
      <c r="D915" s="191">
        <v>0</v>
      </c>
      <c r="E915" s="191"/>
      <c r="F915" s="190" t="str">
        <f t="shared" si="190"/>
        <v>-</v>
      </c>
    </row>
    <row r="916" spans="1:6" ht="12.75" customHeight="1">
      <c r="A916" s="187">
        <v>51322</v>
      </c>
      <c r="B916" s="76" t="s">
        <v>1811</v>
      </c>
      <c r="C916" s="188" t="s">
        <v>1812</v>
      </c>
      <c r="D916" s="191">
        <v>0</v>
      </c>
      <c r="E916" s="191"/>
      <c r="F916" s="190" t="str">
        <f t="shared" si="190"/>
        <v>-</v>
      </c>
    </row>
    <row r="917" spans="1:6" ht="12.75" customHeight="1">
      <c r="A917" s="187">
        <v>51332</v>
      </c>
      <c r="B917" s="76" t="s">
        <v>1813</v>
      </c>
      <c r="C917" s="188" t="s">
        <v>1814</v>
      </c>
      <c r="D917" s="191">
        <v>0</v>
      </c>
      <c r="E917" s="191"/>
      <c r="F917" s="190" t="str">
        <f t="shared" si="190"/>
        <v>-</v>
      </c>
    </row>
    <row r="918" spans="1:6" ht="24">
      <c r="A918" s="187">
        <v>51342</v>
      </c>
      <c r="B918" s="76" t="s">
        <v>1815</v>
      </c>
      <c r="C918" s="188" t="s">
        <v>1816</v>
      </c>
      <c r="D918" s="191">
        <v>0</v>
      </c>
      <c r="E918" s="191"/>
      <c r="F918" s="190" t="str">
        <f t="shared" si="190"/>
        <v>-</v>
      </c>
    </row>
    <row r="919" spans="1:6" ht="12.75" customHeight="1">
      <c r="A919" s="187">
        <v>51411</v>
      </c>
      <c r="B919" s="76" t="s">
        <v>1817</v>
      </c>
      <c r="C919" s="188" t="s">
        <v>1818</v>
      </c>
      <c r="D919" s="191">
        <v>0</v>
      </c>
      <c r="E919" s="191"/>
      <c r="F919" s="190" t="str">
        <f t="shared" si="190"/>
        <v>-</v>
      </c>
    </row>
    <row r="920" spans="1:6" ht="12.75" customHeight="1">
      <c r="A920" s="187">
        <v>51412</v>
      </c>
      <c r="B920" s="76" t="s">
        <v>1819</v>
      </c>
      <c r="C920" s="188" t="s">
        <v>1820</v>
      </c>
      <c r="D920" s="191">
        <v>0</v>
      </c>
      <c r="E920" s="191"/>
      <c r="F920" s="190" t="str">
        <f t="shared" si="190"/>
        <v>-</v>
      </c>
    </row>
    <row r="921" spans="1:6" ht="24">
      <c r="A921" s="187">
        <v>51532</v>
      </c>
      <c r="B921" s="76" t="s">
        <v>1821</v>
      </c>
      <c r="C921" s="188" t="s">
        <v>1822</v>
      </c>
      <c r="D921" s="191">
        <v>0</v>
      </c>
      <c r="E921" s="191"/>
      <c r="F921" s="190" t="str">
        <f t="shared" si="190"/>
        <v>-</v>
      </c>
    </row>
    <row r="922" spans="1:6" ht="24">
      <c r="A922" s="187">
        <v>51542</v>
      </c>
      <c r="B922" s="76" t="s">
        <v>1823</v>
      </c>
      <c r="C922" s="188" t="s">
        <v>1824</v>
      </c>
      <c r="D922" s="191">
        <v>0</v>
      </c>
      <c r="E922" s="191"/>
      <c r="F922" s="190" t="str">
        <f t="shared" si="190"/>
        <v>-</v>
      </c>
    </row>
    <row r="923" spans="1:6" ht="24">
      <c r="A923" s="187">
        <v>51552</v>
      </c>
      <c r="B923" s="122" t="s">
        <v>1825</v>
      </c>
      <c r="C923" s="188" t="s">
        <v>1826</v>
      </c>
      <c r="D923" s="191">
        <v>0</v>
      </c>
      <c r="E923" s="191"/>
      <c r="F923" s="190" t="str">
        <f t="shared" si="190"/>
        <v>-</v>
      </c>
    </row>
    <row r="924" spans="1:6" ht="24">
      <c r="A924" s="187">
        <v>51631</v>
      </c>
      <c r="B924" s="76" t="s">
        <v>1827</v>
      </c>
      <c r="C924" s="188" t="s">
        <v>1828</v>
      </c>
      <c r="D924" s="191">
        <v>0</v>
      </c>
      <c r="E924" s="191"/>
      <c r="F924" s="190" t="str">
        <f t="shared" si="190"/>
        <v>-</v>
      </c>
    </row>
    <row r="925" spans="1:6" ht="24">
      <c r="A925" s="187">
        <v>51632</v>
      </c>
      <c r="B925" s="76" t="s">
        <v>1829</v>
      </c>
      <c r="C925" s="188" t="s">
        <v>1830</v>
      </c>
      <c r="D925" s="191">
        <v>0</v>
      </c>
      <c r="E925" s="191"/>
      <c r="F925" s="190" t="str">
        <f t="shared" si="190"/>
        <v>-</v>
      </c>
    </row>
    <row r="926" spans="1:6" ht="12.75" customHeight="1">
      <c r="A926" s="187">
        <v>51641</v>
      </c>
      <c r="B926" s="76" t="s">
        <v>1831</v>
      </c>
      <c r="C926" s="188" t="s">
        <v>1832</v>
      </c>
      <c r="D926" s="191">
        <v>0</v>
      </c>
      <c r="E926" s="191"/>
      <c r="F926" s="190" t="str">
        <f t="shared" si="190"/>
        <v>-</v>
      </c>
    </row>
    <row r="927" spans="1:6" ht="12.75" customHeight="1">
      <c r="A927" s="187">
        <v>51642</v>
      </c>
      <c r="B927" s="76" t="s">
        <v>1833</v>
      </c>
      <c r="C927" s="188" t="s">
        <v>1834</v>
      </c>
      <c r="D927" s="191">
        <v>0</v>
      </c>
      <c r="E927" s="191"/>
      <c r="F927" s="190" t="str">
        <f t="shared" si="190"/>
        <v>-</v>
      </c>
    </row>
    <row r="928" spans="1:6" ht="12.75" customHeight="1">
      <c r="A928" s="187">
        <v>51711</v>
      </c>
      <c r="B928" s="76" t="s">
        <v>1835</v>
      </c>
      <c r="C928" s="188" t="s">
        <v>1836</v>
      </c>
      <c r="D928" s="191">
        <v>0</v>
      </c>
      <c r="E928" s="191"/>
      <c r="F928" s="190" t="str">
        <f t="shared" si="190"/>
        <v>-</v>
      </c>
    </row>
    <row r="929" spans="1:6" ht="12.75" customHeight="1">
      <c r="A929" s="187">
        <v>51712</v>
      </c>
      <c r="B929" s="76" t="s">
        <v>1837</v>
      </c>
      <c r="C929" s="188" t="s">
        <v>1838</v>
      </c>
      <c r="D929" s="191">
        <v>0</v>
      </c>
      <c r="E929" s="191"/>
      <c r="F929" s="190" t="str">
        <f t="shared" si="190"/>
        <v>-</v>
      </c>
    </row>
    <row r="930" spans="1:6" ht="12.75" customHeight="1">
      <c r="A930" s="187">
        <v>51721</v>
      </c>
      <c r="B930" s="76" t="s">
        <v>1839</v>
      </c>
      <c r="C930" s="188" t="s">
        <v>1840</v>
      </c>
      <c r="D930" s="191">
        <v>0</v>
      </c>
      <c r="E930" s="191"/>
      <c r="F930" s="190" t="str">
        <f t="shared" si="190"/>
        <v>-</v>
      </c>
    </row>
    <row r="931" spans="1:6" ht="12.75" customHeight="1">
      <c r="A931" s="187">
        <v>51722</v>
      </c>
      <c r="B931" s="76" t="s">
        <v>1841</v>
      </c>
      <c r="C931" s="188" t="s">
        <v>1842</v>
      </c>
      <c r="D931" s="191">
        <v>0</v>
      </c>
      <c r="E931" s="191"/>
      <c r="F931" s="190" t="str">
        <f t="shared" si="190"/>
        <v>-</v>
      </c>
    </row>
    <row r="932" spans="1:6" ht="12.75" customHeight="1">
      <c r="A932" s="187">
        <v>51731</v>
      </c>
      <c r="B932" s="76" t="s">
        <v>1843</v>
      </c>
      <c r="C932" s="188" t="s">
        <v>1844</v>
      </c>
      <c r="D932" s="191">
        <v>0</v>
      </c>
      <c r="E932" s="191"/>
      <c r="F932" s="190" t="str">
        <f t="shared" si="190"/>
        <v>-</v>
      </c>
    </row>
    <row r="933" spans="1:6" ht="12.75" customHeight="1">
      <c r="A933" s="187">
        <v>51732</v>
      </c>
      <c r="B933" s="76" t="s">
        <v>1845</v>
      </c>
      <c r="C933" s="188" t="s">
        <v>1846</v>
      </c>
      <c r="D933" s="191">
        <v>0</v>
      </c>
      <c r="E933" s="191"/>
      <c r="F933" s="190" t="str">
        <f t="shared" si="190"/>
        <v>-</v>
      </c>
    </row>
    <row r="934" spans="1:6" ht="12.75" customHeight="1">
      <c r="A934" s="187">
        <v>51741</v>
      </c>
      <c r="B934" s="76" t="s">
        <v>1847</v>
      </c>
      <c r="C934" s="188" t="s">
        <v>1848</v>
      </c>
      <c r="D934" s="191">
        <v>0</v>
      </c>
      <c r="E934" s="191"/>
      <c r="F934" s="190" t="str">
        <f t="shared" si="190"/>
        <v>-</v>
      </c>
    </row>
    <row r="935" spans="1:6" ht="12.75" customHeight="1">
      <c r="A935" s="187">
        <v>51742</v>
      </c>
      <c r="B935" s="76" t="s">
        <v>1849</v>
      </c>
      <c r="C935" s="188" t="s">
        <v>1850</v>
      </c>
      <c r="D935" s="191">
        <v>0</v>
      </c>
      <c r="E935" s="191"/>
      <c r="F935" s="190" t="str">
        <f t="shared" si="190"/>
        <v>-</v>
      </c>
    </row>
    <row r="936" spans="1:6" ht="12.75" customHeight="1">
      <c r="A936" s="187">
        <v>51751</v>
      </c>
      <c r="B936" s="76" t="s">
        <v>1851</v>
      </c>
      <c r="C936" s="188" t="s">
        <v>1852</v>
      </c>
      <c r="D936" s="191">
        <v>0</v>
      </c>
      <c r="E936" s="191"/>
      <c r="F936" s="190" t="str">
        <f t="shared" si="190"/>
        <v>-</v>
      </c>
    </row>
    <row r="937" spans="1:6" ht="12.75" customHeight="1">
      <c r="A937" s="187">
        <v>51752</v>
      </c>
      <c r="B937" s="76" t="s">
        <v>1853</v>
      </c>
      <c r="C937" s="188" t="s">
        <v>1854</v>
      </c>
      <c r="D937" s="191">
        <v>0</v>
      </c>
      <c r="E937" s="191"/>
      <c r="F937" s="190" t="str">
        <f t="shared" si="190"/>
        <v>-</v>
      </c>
    </row>
    <row r="938" spans="1:6" ht="24">
      <c r="A938" s="187">
        <v>51761</v>
      </c>
      <c r="B938" s="76" t="s">
        <v>1855</v>
      </c>
      <c r="C938" s="188" t="s">
        <v>1856</v>
      </c>
      <c r="D938" s="191">
        <v>0</v>
      </c>
      <c r="E938" s="191"/>
      <c r="F938" s="190" t="str">
        <f t="shared" si="190"/>
        <v>-</v>
      </c>
    </row>
    <row r="939" spans="1:6" ht="24">
      <c r="A939" s="187">
        <v>51762</v>
      </c>
      <c r="B939" s="76" t="s">
        <v>1857</v>
      </c>
      <c r="C939" s="188" t="s">
        <v>1858</v>
      </c>
      <c r="D939" s="191">
        <v>0</v>
      </c>
      <c r="E939" s="191"/>
      <c r="F939" s="190" t="str">
        <f t="shared" si="190"/>
        <v>-</v>
      </c>
    </row>
    <row r="940" spans="1:6" ht="24">
      <c r="A940" s="187">
        <v>51771</v>
      </c>
      <c r="B940" s="76" t="s">
        <v>1859</v>
      </c>
      <c r="C940" s="188" t="s">
        <v>1860</v>
      </c>
      <c r="D940" s="191">
        <v>0</v>
      </c>
      <c r="E940" s="191"/>
      <c r="F940" s="190" t="str">
        <f t="shared" si="190"/>
        <v>-</v>
      </c>
    </row>
    <row r="941" spans="1:6" ht="24">
      <c r="A941" s="187">
        <v>51772</v>
      </c>
      <c r="B941" s="76" t="s">
        <v>1861</v>
      </c>
      <c r="C941" s="188" t="s">
        <v>1862</v>
      </c>
      <c r="D941" s="191">
        <v>0</v>
      </c>
      <c r="E941" s="191"/>
      <c r="F941" s="190" t="str">
        <f t="shared" si="190"/>
        <v>-</v>
      </c>
    </row>
    <row r="942" spans="1:6" ht="24">
      <c r="A942" s="187">
        <v>54132</v>
      </c>
      <c r="B942" s="76" t="s">
        <v>1863</v>
      </c>
      <c r="C942" s="188" t="s">
        <v>1864</v>
      </c>
      <c r="D942" s="191">
        <v>0</v>
      </c>
      <c r="E942" s="191"/>
      <c r="F942" s="190" t="str">
        <f t="shared" si="190"/>
        <v>-</v>
      </c>
    </row>
    <row r="943" spans="1:6" ht="24">
      <c r="A943" s="187">
        <v>54142</v>
      </c>
      <c r="B943" s="76" t="s">
        <v>1865</v>
      </c>
      <c r="C943" s="188" t="s">
        <v>1866</v>
      </c>
      <c r="D943" s="191">
        <v>0</v>
      </c>
      <c r="E943" s="191"/>
      <c r="F943" s="190" t="str">
        <f t="shared" si="190"/>
        <v>-</v>
      </c>
    </row>
    <row r="944" spans="1:6" ht="12.75" customHeight="1">
      <c r="A944" s="187">
        <v>54152</v>
      </c>
      <c r="B944" s="76" t="s">
        <v>1867</v>
      </c>
      <c r="C944" s="188" t="s">
        <v>1868</v>
      </c>
      <c r="D944" s="191">
        <v>0</v>
      </c>
      <c r="E944" s="191"/>
      <c r="F944" s="190" t="str">
        <f t="shared" si="190"/>
        <v>-</v>
      </c>
    </row>
    <row r="945" spans="1:6" ht="24">
      <c r="A945" s="187">
        <v>54162</v>
      </c>
      <c r="B945" s="76" t="s">
        <v>1869</v>
      </c>
      <c r="C945" s="188" t="s">
        <v>1870</v>
      </c>
      <c r="D945" s="191">
        <v>0</v>
      </c>
      <c r="E945" s="191"/>
      <c r="F945" s="190" t="str">
        <f t="shared" si="190"/>
        <v>-</v>
      </c>
    </row>
    <row r="946" spans="1:6" ht="24">
      <c r="A946" s="187">
        <v>54221</v>
      </c>
      <c r="B946" s="122" t="s">
        <v>1871</v>
      </c>
      <c r="C946" s="188" t="s">
        <v>1872</v>
      </c>
      <c r="D946" s="191">
        <v>0</v>
      </c>
      <c r="E946" s="191"/>
      <c r="F946" s="190" t="str">
        <f t="shared" si="190"/>
        <v>-</v>
      </c>
    </row>
    <row r="947" spans="1:6" ht="24">
      <c r="A947" s="187">
        <v>54222</v>
      </c>
      <c r="B947" s="122" t="s">
        <v>1873</v>
      </c>
      <c r="C947" s="188" t="s">
        <v>1874</v>
      </c>
      <c r="D947" s="191">
        <v>0</v>
      </c>
      <c r="E947" s="191"/>
      <c r="F947" s="190" t="str">
        <f t="shared" si="190"/>
        <v>-</v>
      </c>
    </row>
    <row r="948" spans="1:6" ht="24">
      <c r="A948" s="187" t="s">
        <v>1875</v>
      </c>
      <c r="B948" s="76" t="s">
        <v>1876</v>
      </c>
      <c r="C948" s="188" t="s">
        <v>1875</v>
      </c>
      <c r="D948" s="191">
        <v>0</v>
      </c>
      <c r="E948" s="191"/>
      <c r="F948" s="190" t="str">
        <f t="shared" si="190"/>
        <v>-</v>
      </c>
    </row>
    <row r="949" spans="1:6" ht="24">
      <c r="A949" s="187">
        <v>54232</v>
      </c>
      <c r="B949" s="122" t="s">
        <v>1877</v>
      </c>
      <c r="C949" s="188" t="s">
        <v>1878</v>
      </c>
      <c r="D949" s="191">
        <v>0</v>
      </c>
      <c r="E949" s="191"/>
      <c r="F949" s="190" t="str">
        <f t="shared" si="190"/>
        <v>-</v>
      </c>
    </row>
    <row r="950" spans="1:6" ht="24">
      <c r="A950" s="187">
        <v>54242</v>
      </c>
      <c r="B950" s="76" t="s">
        <v>1879</v>
      </c>
      <c r="C950" s="188" t="s">
        <v>1880</v>
      </c>
      <c r="D950" s="191">
        <v>0</v>
      </c>
      <c r="E950" s="191"/>
      <c r="F950" s="190" t="str">
        <f t="shared" si="190"/>
        <v>-</v>
      </c>
    </row>
    <row r="951" spans="1:6" ht="24">
      <c r="A951" s="187" t="s">
        <v>1881</v>
      </c>
      <c r="B951" s="76" t="s">
        <v>1882</v>
      </c>
      <c r="C951" s="188" t="s">
        <v>1881</v>
      </c>
      <c r="D951" s="191">
        <v>0</v>
      </c>
      <c r="E951" s="191"/>
      <c r="F951" s="190" t="str">
        <f t="shared" si="190"/>
        <v>-</v>
      </c>
    </row>
    <row r="952" spans="1:6" ht="24">
      <c r="A952" s="187">
        <v>54312</v>
      </c>
      <c r="B952" s="122" t="s">
        <v>1883</v>
      </c>
      <c r="C952" s="188" t="s">
        <v>1884</v>
      </c>
      <c r="D952" s="191">
        <v>0</v>
      </c>
      <c r="E952" s="191"/>
      <c r="F952" s="190" t="str">
        <f t="shared" si="190"/>
        <v>-</v>
      </c>
    </row>
    <row r="953" spans="1:6" ht="24">
      <c r="A953" s="187">
        <v>54431</v>
      </c>
      <c r="B953" s="76" t="s">
        <v>1885</v>
      </c>
      <c r="C953" s="188" t="s">
        <v>1886</v>
      </c>
      <c r="D953" s="191">
        <v>0</v>
      </c>
      <c r="E953" s="191"/>
      <c r="F953" s="190" t="str">
        <f t="shared" si="190"/>
        <v>-</v>
      </c>
    </row>
    <row r="954" spans="1:6" ht="24">
      <c r="A954" s="187">
        <v>54432</v>
      </c>
      <c r="B954" s="76" t="s">
        <v>1887</v>
      </c>
      <c r="C954" s="188" t="s">
        <v>1888</v>
      </c>
      <c r="D954" s="191">
        <v>0</v>
      </c>
      <c r="E954" s="191"/>
      <c r="F954" s="190" t="str">
        <f t="shared" si="190"/>
        <v>-</v>
      </c>
    </row>
    <row r="955" spans="1:6" ht="24">
      <c r="A955" s="187" t="s">
        <v>1889</v>
      </c>
      <c r="B955" s="76" t="s">
        <v>1890</v>
      </c>
      <c r="C955" s="188" t="s">
        <v>1889</v>
      </c>
      <c r="D955" s="191">
        <v>0</v>
      </c>
      <c r="E955" s="191"/>
      <c r="F955" s="190" t="str">
        <f t="shared" si="190"/>
        <v>-</v>
      </c>
    </row>
    <row r="956" spans="1:6" ht="24">
      <c r="A956" s="187">
        <v>54442</v>
      </c>
      <c r="B956" s="76" t="s">
        <v>1891</v>
      </c>
      <c r="C956" s="188" t="s">
        <v>1892</v>
      </c>
      <c r="D956" s="191">
        <v>0</v>
      </c>
      <c r="E956" s="191"/>
      <c r="F956" s="190" t="str">
        <f t="shared" si="190"/>
        <v>-</v>
      </c>
    </row>
    <row r="957" spans="1:6" ht="24">
      <c r="A957" s="187">
        <v>54452</v>
      </c>
      <c r="B957" s="76" t="s">
        <v>1893</v>
      </c>
      <c r="C957" s="188" t="s">
        <v>1894</v>
      </c>
      <c r="D957" s="191">
        <v>0</v>
      </c>
      <c r="E957" s="191"/>
      <c r="F957" s="190" t="str">
        <f t="shared" si="190"/>
        <v>-</v>
      </c>
    </row>
    <row r="958" spans="1:6" ht="24">
      <c r="A958" s="187" t="s">
        <v>1895</v>
      </c>
      <c r="B958" s="76" t="s">
        <v>1896</v>
      </c>
      <c r="C958" s="188" t="s">
        <v>1895</v>
      </c>
      <c r="D958" s="191">
        <v>0</v>
      </c>
      <c r="E958" s="191"/>
      <c r="F958" s="190" t="str">
        <f t="shared" si="190"/>
        <v>-</v>
      </c>
    </row>
    <row r="959" spans="1:6" ht="24">
      <c r="A959" s="187">
        <v>54461</v>
      </c>
      <c r="B959" s="76" t="s">
        <v>1897</v>
      </c>
      <c r="C959" s="188" t="s">
        <v>1898</v>
      </c>
      <c r="D959" s="191">
        <v>0</v>
      </c>
      <c r="E959" s="191"/>
      <c r="F959" s="190" t="str">
        <f t="shared" si="190"/>
        <v>-</v>
      </c>
    </row>
    <row r="960" spans="1:6" ht="24">
      <c r="A960" s="187">
        <v>54462</v>
      </c>
      <c r="B960" s="76" t="s">
        <v>1899</v>
      </c>
      <c r="C960" s="188" t="s">
        <v>1900</v>
      </c>
      <c r="D960" s="191">
        <v>0</v>
      </c>
      <c r="E960" s="191"/>
      <c r="F960" s="190" t="str">
        <f t="shared" si="190"/>
        <v>-</v>
      </c>
    </row>
    <row r="961" spans="1:6" ht="12.75" customHeight="1">
      <c r="A961" s="187" t="s">
        <v>1901</v>
      </c>
      <c r="B961" s="76" t="s">
        <v>1902</v>
      </c>
      <c r="C961" s="188" t="s">
        <v>1901</v>
      </c>
      <c r="D961" s="191">
        <v>0</v>
      </c>
      <c r="E961" s="191"/>
      <c r="F961" s="190" t="str">
        <f t="shared" si="190"/>
        <v>-</v>
      </c>
    </row>
    <row r="962" spans="1:6" ht="24">
      <c r="A962" s="187">
        <v>54472</v>
      </c>
      <c r="B962" s="122" t="s">
        <v>1903</v>
      </c>
      <c r="C962" s="188" t="s">
        <v>1904</v>
      </c>
      <c r="D962" s="191">
        <v>0</v>
      </c>
      <c r="E962" s="191"/>
      <c r="F962" s="190" t="str">
        <f t="shared" si="190"/>
        <v>-</v>
      </c>
    </row>
    <row r="963" spans="1:6" ht="24">
      <c r="A963" s="187">
        <v>54482</v>
      </c>
      <c r="B963" s="122" t="s">
        <v>1905</v>
      </c>
      <c r="C963" s="188" t="s">
        <v>1906</v>
      </c>
      <c r="D963" s="191">
        <v>0</v>
      </c>
      <c r="E963" s="191"/>
      <c r="F963" s="190" t="str">
        <f t="shared" si="190"/>
        <v>-</v>
      </c>
    </row>
    <row r="964" spans="1:6" ht="24">
      <c r="A964" s="187" t="s">
        <v>1907</v>
      </c>
      <c r="B964" s="122" t="s">
        <v>1908</v>
      </c>
      <c r="C964" s="188" t="s">
        <v>1907</v>
      </c>
      <c r="D964" s="191">
        <v>0</v>
      </c>
      <c r="E964" s="191"/>
      <c r="F964" s="190" t="str">
        <f t="shared" si="190"/>
        <v>-</v>
      </c>
    </row>
    <row r="965" spans="1:6" ht="24">
      <c r="A965" s="187">
        <v>54532</v>
      </c>
      <c r="B965" s="76" t="s">
        <v>1909</v>
      </c>
      <c r="C965" s="188" t="s">
        <v>1910</v>
      </c>
      <c r="D965" s="191">
        <v>0</v>
      </c>
      <c r="E965" s="191"/>
      <c r="F965" s="190" t="str">
        <f t="shared" si="190"/>
        <v>-</v>
      </c>
    </row>
    <row r="966" spans="1:6" ht="12.75" customHeight="1">
      <c r="A966" s="187">
        <v>54542</v>
      </c>
      <c r="B966" s="76" t="s">
        <v>1911</v>
      </c>
      <c r="C966" s="188" t="s">
        <v>1912</v>
      </c>
      <c r="D966" s="191">
        <v>0</v>
      </c>
      <c r="E966" s="191"/>
      <c r="F966" s="190" t="str">
        <f t="shared" si="190"/>
        <v>-</v>
      </c>
    </row>
    <row r="967" spans="1:6" ht="24">
      <c r="A967" s="187">
        <v>54552</v>
      </c>
      <c r="B967" s="76" t="s">
        <v>1913</v>
      </c>
      <c r="C967" s="188" t="s">
        <v>1914</v>
      </c>
      <c r="D967" s="191">
        <v>0</v>
      </c>
      <c r="E967" s="191"/>
      <c r="F967" s="190" t="str">
        <f t="shared" si="190"/>
        <v>-</v>
      </c>
    </row>
    <row r="968" spans="1:6" ht="12.75" customHeight="1">
      <c r="A968" s="187">
        <v>54711</v>
      </c>
      <c r="B968" s="76" t="s">
        <v>1915</v>
      </c>
      <c r="C968" s="188" t="s">
        <v>1916</v>
      </c>
      <c r="D968" s="191">
        <v>0</v>
      </c>
      <c r="E968" s="191"/>
      <c r="F968" s="190" t="str">
        <f t="shared" si="190"/>
        <v>-</v>
      </c>
    </row>
    <row r="969" spans="1:6" ht="12.75" customHeight="1">
      <c r="A969" s="187">
        <v>54712</v>
      </c>
      <c r="B969" s="76" t="s">
        <v>1917</v>
      </c>
      <c r="C969" s="188" t="s">
        <v>1918</v>
      </c>
      <c r="D969" s="191">
        <v>0</v>
      </c>
      <c r="E969" s="191"/>
      <c r="F969" s="190" t="str">
        <f t="shared" si="190"/>
        <v>-</v>
      </c>
    </row>
    <row r="970" spans="1:6" ht="12.75" customHeight="1">
      <c r="A970" s="187">
        <v>54721</v>
      </c>
      <c r="B970" s="76" t="s">
        <v>1919</v>
      </c>
      <c r="C970" s="188" t="s">
        <v>1920</v>
      </c>
      <c r="D970" s="191">
        <v>0</v>
      </c>
      <c r="E970" s="191"/>
      <c r="F970" s="190" t="str">
        <f t="shared" si="190"/>
        <v>-</v>
      </c>
    </row>
    <row r="971" spans="1:6" ht="12.75" customHeight="1">
      <c r="A971" s="187">
        <v>54722</v>
      </c>
      <c r="B971" s="76" t="s">
        <v>1921</v>
      </c>
      <c r="C971" s="188" t="s">
        <v>1922</v>
      </c>
      <c r="D971" s="191">
        <v>0</v>
      </c>
      <c r="E971" s="191"/>
      <c r="F971" s="190" t="str">
        <f t="shared" si="190"/>
        <v>-</v>
      </c>
    </row>
    <row r="972" spans="1:6" ht="12.75" customHeight="1">
      <c r="A972" s="187">
        <v>54731</v>
      </c>
      <c r="B972" s="76" t="s">
        <v>1923</v>
      </c>
      <c r="C972" s="188" t="s">
        <v>1924</v>
      </c>
      <c r="D972" s="191">
        <v>0</v>
      </c>
      <c r="E972" s="191"/>
      <c r="F972" s="190" t="str">
        <f t="shared" si="190"/>
        <v>-</v>
      </c>
    </row>
    <row r="973" spans="1:6" ht="12.75" customHeight="1">
      <c r="A973" s="187">
        <v>54732</v>
      </c>
      <c r="B973" s="76" t="s">
        <v>1925</v>
      </c>
      <c r="C973" s="188" t="s">
        <v>1926</v>
      </c>
      <c r="D973" s="191">
        <v>0</v>
      </c>
      <c r="E973" s="191"/>
      <c r="F973" s="190" t="str">
        <f t="shared" si="190"/>
        <v>-</v>
      </c>
    </row>
    <row r="974" spans="1:6" ht="12.75" customHeight="1">
      <c r="A974" s="187">
        <v>54741</v>
      </c>
      <c r="B974" s="76" t="s">
        <v>1927</v>
      </c>
      <c r="C974" s="188" t="s">
        <v>1928</v>
      </c>
      <c r="D974" s="191">
        <v>0</v>
      </c>
      <c r="E974" s="191"/>
      <c r="F974" s="190" t="str">
        <f t="shared" si="190"/>
        <v>-</v>
      </c>
    </row>
    <row r="975" spans="1:6" ht="12.75" customHeight="1">
      <c r="A975" s="187">
        <v>54742</v>
      </c>
      <c r="B975" s="76" t="s">
        <v>1929</v>
      </c>
      <c r="C975" s="188" t="s">
        <v>1930</v>
      </c>
      <c r="D975" s="191">
        <v>0</v>
      </c>
      <c r="E975" s="191"/>
      <c r="F975" s="190" t="str">
        <f t="shared" si="190"/>
        <v>-</v>
      </c>
    </row>
    <row r="976" spans="1:6" ht="24">
      <c r="A976" s="187">
        <v>54751</v>
      </c>
      <c r="B976" s="76" t="s">
        <v>1931</v>
      </c>
      <c r="C976" s="188" t="s">
        <v>1932</v>
      </c>
      <c r="D976" s="191">
        <v>0</v>
      </c>
      <c r="E976" s="191"/>
      <c r="F976" s="190" t="str">
        <f t="shared" si="190"/>
        <v>-</v>
      </c>
    </row>
    <row r="977" spans="1:6" ht="24">
      <c r="A977" s="187">
        <v>54752</v>
      </c>
      <c r="B977" s="76" t="s">
        <v>1933</v>
      </c>
      <c r="C977" s="188" t="s">
        <v>1934</v>
      </c>
      <c r="D977" s="191">
        <v>0</v>
      </c>
      <c r="E977" s="191"/>
      <c r="F977" s="190" t="str">
        <f t="shared" si="190"/>
        <v>-</v>
      </c>
    </row>
    <row r="978" spans="1:6" ht="24">
      <c r="A978" s="187">
        <v>54761</v>
      </c>
      <c r="B978" s="76" t="s">
        <v>1935</v>
      </c>
      <c r="C978" s="188" t="s">
        <v>1936</v>
      </c>
      <c r="D978" s="191">
        <v>0</v>
      </c>
      <c r="E978" s="191"/>
      <c r="F978" s="190" t="str">
        <f t="shared" si="190"/>
        <v>-</v>
      </c>
    </row>
    <row r="979" spans="1:6" ht="24">
      <c r="A979" s="187">
        <v>54762</v>
      </c>
      <c r="B979" s="76" t="s">
        <v>1937</v>
      </c>
      <c r="C979" s="188" t="s">
        <v>1938</v>
      </c>
      <c r="D979" s="191">
        <v>0</v>
      </c>
      <c r="E979" s="191"/>
      <c r="F979" s="190" t="str">
        <f t="shared" si="190"/>
        <v>-</v>
      </c>
    </row>
    <row r="980" spans="1:6" ht="24">
      <c r="A980" s="187">
        <v>54771</v>
      </c>
      <c r="B980" s="76" t="s">
        <v>1939</v>
      </c>
      <c r="C980" s="188" t="s">
        <v>1940</v>
      </c>
      <c r="D980" s="191">
        <v>0</v>
      </c>
      <c r="E980" s="191"/>
      <c r="F980" s="190" t="str">
        <f t="shared" ref="F980:F982" si="191">IF(D980&lt;&gt;0,IF(E980/D980&gt;=100,"&gt;&gt;100",E980/D980*100),"-")</f>
        <v>-</v>
      </c>
    </row>
    <row r="981" spans="1:6" ht="24">
      <c r="A981" s="187">
        <v>54772</v>
      </c>
      <c r="B981" s="76" t="s">
        <v>1941</v>
      </c>
      <c r="C981" s="188" t="s">
        <v>1942</v>
      </c>
      <c r="D981" s="191">
        <v>0</v>
      </c>
      <c r="E981" s="191"/>
      <c r="F981" s="190" t="str">
        <f t="shared" si="191"/>
        <v>-</v>
      </c>
    </row>
    <row r="982" spans="1:6" ht="24">
      <c r="A982" s="192">
        <v>55312</v>
      </c>
      <c r="B982" s="80" t="s">
        <v>1943</v>
      </c>
      <c r="C982" s="193" t="s">
        <v>1944</v>
      </c>
      <c r="D982" s="194">
        <v>0</v>
      </c>
      <c r="E982" s="194"/>
      <c r="F982" s="195" t="str">
        <f t="shared" si="191"/>
        <v>-</v>
      </c>
    </row>
    <row r="983" spans="1:6" ht="20.100000000000001" customHeight="1">
      <c r="A983" s="322" t="s">
        <v>1945</v>
      </c>
      <c r="B983" s="323"/>
      <c r="C983" s="201"/>
      <c r="D983" s="202"/>
      <c r="E983" s="202"/>
      <c r="F983" s="203"/>
    </row>
    <row r="984" spans="1:6" ht="39" customHeight="1">
      <c r="A984" s="204" t="s">
        <v>1946</v>
      </c>
      <c r="B984" s="205" t="s">
        <v>41</v>
      </c>
      <c r="C984" s="206" t="s">
        <v>42</v>
      </c>
      <c r="D984" s="207" t="s">
        <v>1947</v>
      </c>
      <c r="E984" s="208" t="s">
        <v>1948</v>
      </c>
      <c r="F984" s="207" t="s">
        <v>55</v>
      </c>
    </row>
    <row r="985" spans="1:6" ht="36">
      <c r="A985" s="209" t="s">
        <v>1949</v>
      </c>
      <c r="B985" s="118" t="s">
        <v>1950</v>
      </c>
      <c r="C985" s="210" t="s">
        <v>1951</v>
      </c>
      <c r="D985" s="211">
        <v>0</v>
      </c>
      <c r="E985" s="211"/>
      <c r="F985" s="124" t="str">
        <f t="shared" ref="F985:F992" si="192">IF(D985&lt;&gt;0,IF(E985/D985&gt;=100,"&gt;&gt;100",E985/D985*100),"-")</f>
        <v>-</v>
      </c>
    </row>
    <row r="986" spans="1:6" ht="24">
      <c r="A986" s="187" t="s">
        <v>1952</v>
      </c>
      <c r="B986" s="76" t="s">
        <v>1953</v>
      </c>
      <c r="C986" s="188" t="s">
        <v>1952</v>
      </c>
      <c r="D986" s="212">
        <v>0</v>
      </c>
      <c r="E986" s="212"/>
      <c r="F986" s="190" t="str">
        <f t="shared" si="192"/>
        <v>-</v>
      </c>
    </row>
    <row r="987" spans="1:6" ht="24">
      <c r="A987" s="187" t="s">
        <v>1954</v>
      </c>
      <c r="B987" s="76" t="s">
        <v>1955</v>
      </c>
      <c r="C987" s="188" t="s">
        <v>1954</v>
      </c>
      <c r="D987" s="212">
        <v>0</v>
      </c>
      <c r="E987" s="212"/>
      <c r="F987" s="190" t="str">
        <f t="shared" si="192"/>
        <v>-</v>
      </c>
    </row>
    <row r="988" spans="1:6" ht="24">
      <c r="A988" s="187">
        <v>26454</v>
      </c>
      <c r="B988" s="76" t="s">
        <v>1956</v>
      </c>
      <c r="C988" s="188" t="s">
        <v>1957</v>
      </c>
      <c r="D988" s="212">
        <v>0</v>
      </c>
      <c r="E988" s="212"/>
      <c r="F988" s="190" t="str">
        <f t="shared" si="192"/>
        <v>-</v>
      </c>
    </row>
    <row r="989" spans="1:6" ht="12.75" customHeight="1">
      <c r="A989" s="187" t="s">
        <v>1958</v>
      </c>
      <c r="B989" s="76" t="s">
        <v>1959</v>
      </c>
      <c r="C989" s="188" t="s">
        <v>1958</v>
      </c>
      <c r="D989" s="212">
        <v>0</v>
      </c>
      <c r="E989" s="212"/>
      <c r="F989" s="190" t="str">
        <f t="shared" si="192"/>
        <v>-</v>
      </c>
    </row>
    <row r="990" spans="1:6" ht="36">
      <c r="A990" s="187" t="s">
        <v>1960</v>
      </c>
      <c r="B990" s="76" t="s">
        <v>1961</v>
      </c>
      <c r="C990" s="188" t="s">
        <v>1962</v>
      </c>
      <c r="D990" s="212">
        <v>0</v>
      </c>
      <c r="E990" s="212"/>
      <c r="F990" s="190" t="str">
        <f t="shared" si="192"/>
        <v>-</v>
      </c>
    </row>
    <row r="991" spans="1:6" ht="12.75" customHeight="1">
      <c r="A991" s="187" t="s">
        <v>1963</v>
      </c>
      <c r="B991" s="76" t="s">
        <v>1964</v>
      </c>
      <c r="C991" s="188" t="s">
        <v>1963</v>
      </c>
      <c r="D991" s="212">
        <v>0</v>
      </c>
      <c r="E991" s="212"/>
      <c r="F991" s="190" t="str">
        <f t="shared" si="192"/>
        <v>-</v>
      </c>
    </row>
    <row r="992" spans="1:6" ht="24">
      <c r="A992" s="192">
        <v>26534</v>
      </c>
      <c r="B992" s="80" t="s">
        <v>1965</v>
      </c>
      <c r="C992" s="193" t="s">
        <v>1966</v>
      </c>
      <c r="D992" s="213">
        <v>0</v>
      </c>
      <c r="E992" s="213"/>
      <c r="F992" s="195" t="str">
        <f t="shared" si="192"/>
        <v>-</v>
      </c>
    </row>
    <row r="993" spans="1:6" ht="15" customHeight="1">
      <c r="A993" s="110"/>
      <c r="B993" s="83"/>
      <c r="C993" s="214"/>
      <c r="D993" s="7"/>
      <c r="E993" s="7"/>
      <c r="F993" s="7"/>
    </row>
    <row r="994" spans="1:6" ht="15" customHeight="1">
      <c r="A994" s="110"/>
      <c r="B994" s="83"/>
      <c r="C994" s="214"/>
      <c r="D994" s="324"/>
      <c r="E994" s="325"/>
      <c r="F994" s="7"/>
    </row>
    <row r="995" spans="1:6" ht="15" customHeight="1">
      <c r="A995" s="110"/>
      <c r="B995" s="83"/>
      <c r="C995" s="214"/>
      <c r="D995" s="324"/>
      <c r="E995" s="325"/>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8" workbookViewId="0">
      <selection activeCell="E271" sqref="E271"/>
    </sheetView>
  </sheetViews>
  <sheetFormatPr defaultColWidth="14.42578125" defaultRowHeight="15" customHeight="1"/>
  <cols>
    <col min="1" max="1" width="13.2851562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25" width="14.42578125" style="135" customWidth="1"/>
    <col min="26" max="16384" width="14.425781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1967</v>
      </c>
      <c r="E3" s="138" t="s">
        <v>1968</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1969</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1970</v>
      </c>
      <c r="C6" s="147" t="s">
        <v>1971</v>
      </c>
      <c r="D6" s="148">
        <f t="shared" ref="D6:E6" si="0">D7+D68</f>
        <v>4963286.24</v>
      </c>
      <c r="E6" s="148">
        <f t="shared" si="0"/>
        <v>5831098.209999999</v>
      </c>
      <c r="F6" s="149">
        <f t="shared" ref="F6:F260" si="1">IF(D6&gt;0,IF(E6/D6&gt;=100,"&gt;&gt;100",E6/D6*100),"-")</f>
        <v>117.48462466271134</v>
      </c>
      <c r="G6" s="136"/>
      <c r="H6" s="136"/>
      <c r="I6" s="136"/>
      <c r="J6" s="136"/>
      <c r="K6" s="136"/>
      <c r="L6" s="136"/>
      <c r="M6" s="136"/>
      <c r="N6" s="136"/>
      <c r="O6" s="136"/>
      <c r="P6" s="136"/>
      <c r="Q6" s="136"/>
      <c r="R6" s="136"/>
      <c r="S6" s="136"/>
      <c r="T6" s="136"/>
      <c r="U6" s="136"/>
      <c r="V6" s="136"/>
      <c r="W6" s="136"/>
      <c r="X6" s="136"/>
    </row>
    <row r="7" spans="1:25" ht="12.75" customHeight="1">
      <c r="A7" s="150">
        <v>0</v>
      </c>
      <c r="B7" s="151" t="s">
        <v>1972</v>
      </c>
      <c r="C7" s="100" t="s">
        <v>1973</v>
      </c>
      <c r="D7" s="152">
        <f t="shared" ref="D7:E7" si="2">D8+D12+D51+D52+D56+D63</f>
        <v>4500185.0999999996</v>
      </c>
      <c r="E7" s="152">
        <f t="shared" si="2"/>
        <v>5224921.9999999991</v>
      </c>
      <c r="F7" s="153">
        <f t="shared" si="1"/>
        <v>116.10460200848183</v>
      </c>
      <c r="G7" s="136"/>
      <c r="H7" s="136"/>
      <c r="I7" s="136"/>
      <c r="J7" s="136"/>
      <c r="K7" s="136"/>
      <c r="L7" s="136"/>
      <c r="M7" s="136"/>
      <c r="N7" s="136"/>
      <c r="O7" s="136"/>
      <c r="P7" s="136"/>
      <c r="Q7" s="136"/>
      <c r="R7" s="136"/>
      <c r="S7" s="136"/>
      <c r="T7" s="136"/>
      <c r="U7" s="136"/>
      <c r="V7" s="136"/>
      <c r="W7" s="136"/>
      <c r="X7" s="136"/>
    </row>
    <row r="8" spans="1:25" ht="12.75" customHeight="1">
      <c r="A8" s="150" t="s">
        <v>1974</v>
      </c>
      <c r="B8" s="151" t="s">
        <v>1975</v>
      </c>
      <c r="C8" s="100" t="s">
        <v>1974</v>
      </c>
      <c r="D8" s="152">
        <f>D9+D10-D11</f>
        <v>141678.16</v>
      </c>
      <c r="E8" s="152">
        <f>E9+E10-E11</f>
        <v>137375.29</v>
      </c>
      <c r="F8" s="153">
        <f t="shared" si="1"/>
        <v>96.962926395994998</v>
      </c>
      <c r="G8" s="136"/>
      <c r="H8" s="136"/>
      <c r="I8" s="136"/>
      <c r="J8" s="136"/>
      <c r="K8" s="136"/>
      <c r="L8" s="136"/>
      <c r="M8" s="136"/>
      <c r="N8" s="136"/>
      <c r="O8" s="136"/>
      <c r="P8" s="136"/>
      <c r="Q8" s="136"/>
      <c r="R8" s="136"/>
      <c r="S8" s="136"/>
      <c r="T8" s="136"/>
      <c r="U8" s="136"/>
      <c r="V8" s="136"/>
      <c r="W8" s="136"/>
      <c r="X8" s="136"/>
    </row>
    <row r="9" spans="1:25" ht="12.75" customHeight="1">
      <c r="A9" s="150" t="s">
        <v>1976</v>
      </c>
      <c r="B9" s="151" t="s">
        <v>1977</v>
      </c>
      <c r="C9" s="100" t="s">
        <v>1976</v>
      </c>
      <c r="D9" s="154">
        <v>141678.16</v>
      </c>
      <c r="E9" s="154">
        <v>137375.29</v>
      </c>
      <c r="F9" s="153">
        <f t="shared" si="1"/>
        <v>96.962926395994998</v>
      </c>
      <c r="G9" s="136"/>
      <c r="H9" s="136"/>
      <c r="I9" s="136"/>
      <c r="J9" s="136"/>
      <c r="K9" s="136"/>
      <c r="L9" s="136"/>
      <c r="M9" s="136"/>
      <c r="N9" s="136"/>
      <c r="O9" s="136"/>
      <c r="P9" s="136"/>
      <c r="Q9" s="136"/>
      <c r="R9" s="136"/>
      <c r="S9" s="136"/>
      <c r="T9" s="136"/>
      <c r="U9" s="136"/>
      <c r="V9" s="136"/>
      <c r="W9" s="136"/>
      <c r="X9" s="136"/>
    </row>
    <row r="10" spans="1:25" ht="12.75" customHeight="1">
      <c r="A10" s="150" t="s">
        <v>1978</v>
      </c>
      <c r="B10" s="151" t="s">
        <v>1979</v>
      </c>
      <c r="C10" s="100" t="s">
        <v>1978</v>
      </c>
      <c r="D10" s="154">
        <v>0</v>
      </c>
      <c r="E10" s="154"/>
      <c r="F10" s="153" t="str">
        <f t="shared" si="1"/>
        <v>-</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1980</v>
      </c>
      <c r="B11" s="151" t="s">
        <v>1981</v>
      </c>
      <c r="C11" s="100" t="s">
        <v>1980</v>
      </c>
      <c r="D11" s="154">
        <v>0</v>
      </c>
      <c r="E11" s="154"/>
      <c r="F11" s="153" t="str">
        <f t="shared" si="1"/>
        <v>-</v>
      </c>
      <c r="G11" s="136"/>
      <c r="H11" s="136"/>
      <c r="I11" s="136"/>
      <c r="J11" s="136"/>
      <c r="K11" s="136"/>
      <c r="L11" s="136"/>
      <c r="M11" s="136"/>
      <c r="N11" s="136"/>
      <c r="O11" s="136"/>
      <c r="P11" s="136"/>
      <c r="Q11" s="136"/>
      <c r="R11" s="136"/>
      <c r="S11" s="136"/>
      <c r="T11" s="136"/>
      <c r="U11" s="136"/>
      <c r="V11" s="136"/>
      <c r="W11" s="136"/>
      <c r="X11" s="136"/>
    </row>
    <row r="12" spans="1:25" ht="24">
      <c r="A12" s="150" t="s">
        <v>1982</v>
      </c>
      <c r="B12" s="151" t="s">
        <v>1983</v>
      </c>
      <c r="C12" s="100" t="s">
        <v>1982</v>
      </c>
      <c r="D12" s="152">
        <f t="shared" ref="D12:E12" si="3">D13+D19+D29+D35+D41+D45</f>
        <v>4341300.76</v>
      </c>
      <c r="E12" s="152">
        <f t="shared" si="3"/>
        <v>4693013.629999999</v>
      </c>
      <c r="F12" s="153">
        <f t="shared" si="1"/>
        <v>108.10155502794512</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1984</v>
      </c>
      <c r="B13" s="151" t="s">
        <v>1985</v>
      </c>
      <c r="C13" s="100" t="s">
        <v>1984</v>
      </c>
      <c r="D13" s="152">
        <f t="shared" ref="D13:E13" si="4">SUM(D14:D17)-D18</f>
        <v>4134556.23</v>
      </c>
      <c r="E13" s="152">
        <f t="shared" si="4"/>
        <v>4350317.4699999988</v>
      </c>
      <c r="F13" s="153">
        <f t="shared" si="1"/>
        <v>105.21848604777588</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1986</v>
      </c>
      <c r="B14" s="151" t="s">
        <v>665</v>
      </c>
      <c r="C14" s="100" t="s">
        <v>1986</v>
      </c>
      <c r="D14" s="154">
        <v>99431.39</v>
      </c>
      <c r="E14" s="154">
        <v>251584.34</v>
      </c>
      <c r="F14" s="153">
        <f t="shared" si="1"/>
        <v>253.02305438956401</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1987</v>
      </c>
      <c r="B15" s="151" t="s">
        <v>667</v>
      </c>
      <c r="C15" s="100" t="s">
        <v>1987</v>
      </c>
      <c r="D15" s="154">
        <v>2362223.2599999998</v>
      </c>
      <c r="E15" s="154">
        <v>2490481.3199999998</v>
      </c>
      <c r="F15" s="153">
        <f t="shared" si="1"/>
        <v>105.429548602447</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1988</v>
      </c>
      <c r="B16" s="151" t="s">
        <v>669</v>
      </c>
      <c r="C16" s="100" t="s">
        <v>1988</v>
      </c>
      <c r="D16" s="154">
        <v>1574356.79</v>
      </c>
      <c r="E16" s="154">
        <v>1574356.79</v>
      </c>
      <c r="F16" s="153">
        <f t="shared" si="1"/>
        <v>100</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1989</v>
      </c>
      <c r="B17" s="151" t="s">
        <v>671</v>
      </c>
      <c r="C17" s="100" t="s">
        <v>1989</v>
      </c>
      <c r="D17" s="154">
        <v>691446.48</v>
      </c>
      <c r="E17" s="154">
        <v>712823.38</v>
      </c>
      <c r="F17" s="153">
        <f t="shared" si="1"/>
        <v>103.091620337701</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1990</v>
      </c>
      <c r="B18" s="151" t="s">
        <v>1991</v>
      </c>
      <c r="C18" s="100" t="s">
        <v>1990</v>
      </c>
      <c r="D18" s="154">
        <v>592901.68999999994</v>
      </c>
      <c r="E18" s="154">
        <v>678928.36</v>
      </c>
      <c r="F18" s="153">
        <f t="shared" si="1"/>
        <v>114.50943241534696</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1992</v>
      </c>
      <c r="B19" s="151" t="s">
        <v>1993</v>
      </c>
      <c r="C19" s="100" t="s">
        <v>1992</v>
      </c>
      <c r="D19" s="152">
        <f t="shared" ref="D19:E19" si="5">SUM(D20:D27)-D28</f>
        <v>176845.44</v>
      </c>
      <c r="E19" s="152">
        <f t="shared" si="5"/>
        <v>243690.37</v>
      </c>
      <c r="F19" s="153">
        <f t="shared" si="1"/>
        <v>137.79850359726601</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1994</v>
      </c>
      <c r="B20" s="151" t="s">
        <v>675</v>
      </c>
      <c r="C20" s="100" t="s">
        <v>1994</v>
      </c>
      <c r="D20" s="154">
        <v>147221.48000000001</v>
      </c>
      <c r="E20" s="154">
        <v>164287.73000000001</v>
      </c>
      <c r="F20" s="153">
        <f t="shared" si="1"/>
        <v>111.592228253649</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1995</v>
      </c>
      <c r="B21" s="151" t="s">
        <v>768</v>
      </c>
      <c r="C21" s="100" t="s">
        <v>1995</v>
      </c>
      <c r="D21" s="154">
        <v>21268.720000000001</v>
      </c>
      <c r="E21" s="154">
        <v>21268.720000000001</v>
      </c>
      <c r="F21" s="153">
        <f t="shared" si="1"/>
        <v>100</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1996</v>
      </c>
      <c r="B22" s="151" t="s">
        <v>679</v>
      </c>
      <c r="C22" s="100" t="s">
        <v>1996</v>
      </c>
      <c r="D22" s="154">
        <v>79941.52</v>
      </c>
      <c r="E22" s="154">
        <v>111784.02</v>
      </c>
      <c r="F22" s="153">
        <f t="shared" si="1"/>
        <v>139.83224236917201</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1997</v>
      </c>
      <c r="B23" s="151" t="s">
        <v>681</v>
      </c>
      <c r="C23" s="100" t="s">
        <v>1997</v>
      </c>
      <c r="D23" s="154">
        <v>0</v>
      </c>
      <c r="E23" s="154"/>
      <c r="F23" s="153" t="str">
        <f t="shared" si="1"/>
        <v>-</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1998</v>
      </c>
      <c r="B24" s="151" t="s">
        <v>1999</v>
      </c>
      <c r="C24" s="100" t="s">
        <v>1998</v>
      </c>
      <c r="D24" s="154">
        <v>0</v>
      </c>
      <c r="E24" s="154"/>
      <c r="F24" s="153" t="str">
        <f t="shared" si="1"/>
        <v>-</v>
      </c>
      <c r="G24" s="136"/>
      <c r="H24" s="136"/>
      <c r="I24" s="136"/>
      <c r="J24" s="136"/>
      <c r="K24" s="136"/>
      <c r="L24" s="136"/>
      <c r="M24" s="136"/>
      <c r="N24" s="136"/>
      <c r="O24" s="136"/>
      <c r="P24" s="136"/>
      <c r="Q24" s="136"/>
      <c r="R24" s="136"/>
      <c r="S24" s="136"/>
      <c r="T24" s="136"/>
      <c r="U24" s="136"/>
      <c r="V24" s="136"/>
      <c r="W24" s="136"/>
      <c r="X24" s="136"/>
    </row>
    <row r="25" spans="1:24" ht="12.75" customHeight="1">
      <c r="A25" s="150" t="s">
        <v>2000</v>
      </c>
      <c r="B25" s="151" t="s">
        <v>685</v>
      </c>
      <c r="C25" s="100" t="s">
        <v>2000</v>
      </c>
      <c r="D25" s="154">
        <v>56267.29</v>
      </c>
      <c r="E25" s="154">
        <v>121374.87</v>
      </c>
      <c r="F25" s="153">
        <f t="shared" si="1"/>
        <v>215.711241824513</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2001</v>
      </c>
      <c r="B26" s="151" t="s">
        <v>687</v>
      </c>
      <c r="C26" s="100" t="s">
        <v>2001</v>
      </c>
      <c r="D26" s="154">
        <v>116473.49</v>
      </c>
      <c r="E26" s="154">
        <v>128870.84</v>
      </c>
      <c r="F26" s="153">
        <f t="shared" si="1"/>
        <v>110.643924209706</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2002</v>
      </c>
      <c r="B27" s="151" t="s">
        <v>690</v>
      </c>
      <c r="C27" s="100" t="s">
        <v>2002</v>
      </c>
      <c r="D27" s="154">
        <v>0</v>
      </c>
      <c r="E27" s="154"/>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2003</v>
      </c>
      <c r="B28" s="151" t="s">
        <v>2004</v>
      </c>
      <c r="C28" s="100" t="s">
        <v>2003</v>
      </c>
      <c r="D28" s="154">
        <v>244327.06</v>
      </c>
      <c r="E28" s="154">
        <v>303895.81</v>
      </c>
      <c r="F28" s="153">
        <f t="shared" si="1"/>
        <v>124.380741944834</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2005</v>
      </c>
      <c r="B29" s="151" t="s">
        <v>2006</v>
      </c>
      <c r="C29" s="100" t="s">
        <v>2005</v>
      </c>
      <c r="D29" s="152">
        <f t="shared" ref="D29:E29" si="6">SUM(D30:D33)-D34</f>
        <v>16329.38</v>
      </c>
      <c r="E29" s="152">
        <f t="shared" si="6"/>
        <v>13383.78</v>
      </c>
      <c r="F29" s="153">
        <f t="shared" si="1"/>
        <v>81.961348195706094</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2007</v>
      </c>
      <c r="B30" s="151" t="s">
        <v>693</v>
      </c>
      <c r="C30" s="100" t="s">
        <v>2007</v>
      </c>
      <c r="D30" s="154">
        <v>26673.14</v>
      </c>
      <c r="E30" s="154">
        <v>28419.94</v>
      </c>
      <c r="F30" s="153">
        <f t="shared" si="1"/>
        <v>106.54891025203599</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2008</v>
      </c>
      <c r="B31" s="151" t="s">
        <v>2009</v>
      </c>
      <c r="C31" s="100" t="s">
        <v>2008</v>
      </c>
      <c r="D31" s="154">
        <v>0</v>
      </c>
      <c r="E31" s="154"/>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2010</v>
      </c>
      <c r="B32" s="151" t="s">
        <v>697</v>
      </c>
      <c r="C32" s="100" t="s">
        <v>2010</v>
      </c>
      <c r="D32" s="154">
        <v>0</v>
      </c>
      <c r="E32" s="154"/>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2011</v>
      </c>
      <c r="B33" s="151" t="s">
        <v>699</v>
      </c>
      <c r="C33" s="100" t="s">
        <v>2011</v>
      </c>
      <c r="D33" s="154">
        <v>0</v>
      </c>
      <c r="E33" s="154"/>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2012</v>
      </c>
      <c r="B34" s="151" t="s">
        <v>2013</v>
      </c>
      <c r="C34" s="100" t="s">
        <v>2012</v>
      </c>
      <c r="D34" s="154">
        <v>10343.76</v>
      </c>
      <c r="E34" s="154">
        <v>15036.16</v>
      </c>
      <c r="F34" s="153">
        <f t="shared" si="1"/>
        <v>145.36454828805</v>
      </c>
      <c r="G34" s="136"/>
      <c r="H34" s="136"/>
      <c r="I34" s="136"/>
      <c r="J34" s="136"/>
      <c r="K34" s="136"/>
      <c r="L34" s="136"/>
      <c r="M34" s="136"/>
      <c r="N34" s="136"/>
      <c r="O34" s="136"/>
      <c r="P34" s="136"/>
      <c r="Q34" s="136"/>
      <c r="R34" s="136"/>
      <c r="S34" s="136"/>
      <c r="T34" s="136"/>
      <c r="U34" s="136"/>
      <c r="V34" s="136"/>
      <c r="W34" s="136"/>
      <c r="X34" s="136"/>
    </row>
    <row r="35" spans="1:24" ht="24">
      <c r="A35" s="155" t="s">
        <v>2014</v>
      </c>
      <c r="B35" s="151" t="s">
        <v>2015</v>
      </c>
      <c r="C35" s="100" t="s">
        <v>2014</v>
      </c>
      <c r="D35" s="152">
        <f t="shared" ref="D35:E35" si="7">SUM(D36:D39)-D40</f>
        <v>0</v>
      </c>
      <c r="E35" s="152">
        <f t="shared" si="7"/>
        <v>0</v>
      </c>
      <c r="F35" s="153" t="str">
        <f t="shared" si="1"/>
        <v>-</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2016</v>
      </c>
      <c r="B36" s="151" t="s">
        <v>784</v>
      </c>
      <c r="C36" s="100" t="s">
        <v>2016</v>
      </c>
      <c r="D36" s="154">
        <v>0</v>
      </c>
      <c r="E36" s="154"/>
      <c r="F36" s="153" t="str">
        <f t="shared" si="1"/>
        <v>-</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2017</v>
      </c>
      <c r="B37" s="151" t="s">
        <v>705</v>
      </c>
      <c r="C37" s="100" t="s">
        <v>2017</v>
      </c>
      <c r="D37" s="154">
        <v>0</v>
      </c>
      <c r="E37" s="154"/>
      <c r="F37" s="153" t="str">
        <f t="shared" si="1"/>
        <v>-</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2018</v>
      </c>
      <c r="B38" s="151" t="s">
        <v>707</v>
      </c>
      <c r="C38" s="100" t="s">
        <v>2018</v>
      </c>
      <c r="D38" s="154">
        <v>0</v>
      </c>
      <c r="E38" s="154"/>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2019</v>
      </c>
      <c r="B39" s="151" t="s">
        <v>709</v>
      </c>
      <c r="C39" s="100" t="s">
        <v>2019</v>
      </c>
      <c r="D39" s="154">
        <v>0</v>
      </c>
      <c r="E39" s="154"/>
      <c r="F39" s="153"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2020</v>
      </c>
      <c r="B40" s="151" t="s">
        <v>2021</v>
      </c>
      <c r="C40" s="100" t="s">
        <v>2020</v>
      </c>
      <c r="D40" s="154">
        <v>0</v>
      </c>
      <c r="E40" s="154"/>
      <c r="F40" s="153" t="str">
        <f t="shared" si="1"/>
        <v>-</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2022</v>
      </c>
      <c r="B41" s="151" t="s">
        <v>2023</v>
      </c>
      <c r="C41" s="100" t="s">
        <v>2022</v>
      </c>
      <c r="D41" s="152">
        <f t="shared" ref="D41:E41" si="8">SUM(D42:D43)-D44</f>
        <v>1561.42</v>
      </c>
      <c r="E41" s="152">
        <f t="shared" si="8"/>
        <v>1561.42</v>
      </c>
      <c r="F41" s="153">
        <f t="shared" si="1"/>
        <v>100</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2024</v>
      </c>
      <c r="B42" s="151" t="s">
        <v>713</v>
      </c>
      <c r="C42" s="100" t="s">
        <v>2024</v>
      </c>
      <c r="D42" s="154">
        <v>1561.42</v>
      </c>
      <c r="E42" s="154">
        <v>1561.42</v>
      </c>
      <c r="F42" s="153">
        <f t="shared" si="1"/>
        <v>100</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2025</v>
      </c>
      <c r="B43" s="151" t="s">
        <v>715</v>
      </c>
      <c r="C43" s="100" t="s">
        <v>2025</v>
      </c>
      <c r="D43" s="154">
        <v>0</v>
      </c>
      <c r="E43" s="154"/>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2026</v>
      </c>
      <c r="B44" s="151" t="s">
        <v>2027</v>
      </c>
      <c r="C44" s="100" t="s">
        <v>2026</v>
      </c>
      <c r="D44" s="154">
        <v>0</v>
      </c>
      <c r="E44" s="154"/>
      <c r="F44" s="153"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2028</v>
      </c>
      <c r="B45" s="151" t="s">
        <v>2029</v>
      </c>
      <c r="C45" s="100" t="s">
        <v>2028</v>
      </c>
      <c r="D45" s="152">
        <f t="shared" ref="D45:E45" si="9">SUM(D46:D49)-D50</f>
        <v>12008.29</v>
      </c>
      <c r="E45" s="152">
        <f t="shared" si="9"/>
        <v>84060.59</v>
      </c>
      <c r="F45" s="153">
        <f t="shared" si="1"/>
        <v>700.02131860572899</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2030</v>
      </c>
      <c r="B46" s="151" t="s">
        <v>719</v>
      </c>
      <c r="C46" s="100" t="s">
        <v>2030</v>
      </c>
      <c r="D46" s="154">
        <v>0</v>
      </c>
      <c r="E46" s="154"/>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2031</v>
      </c>
      <c r="B47" s="151" t="s">
        <v>2032</v>
      </c>
      <c r="C47" s="100" t="s">
        <v>2031</v>
      </c>
      <c r="D47" s="154">
        <v>16239.69</v>
      </c>
      <c r="E47" s="154">
        <v>48828.25</v>
      </c>
      <c r="F47" s="153">
        <f t="shared" si="1"/>
        <v>300.67230347377301</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2033</v>
      </c>
      <c r="B48" s="151" t="s">
        <v>723</v>
      </c>
      <c r="C48" s="100" t="s">
        <v>2033</v>
      </c>
      <c r="D48" s="154">
        <v>0</v>
      </c>
      <c r="E48" s="154"/>
      <c r="F48" s="153"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2034</v>
      </c>
      <c r="B49" s="151" t="s">
        <v>725</v>
      </c>
      <c r="C49" s="100" t="s">
        <v>2034</v>
      </c>
      <c r="D49" s="154">
        <v>165471.25</v>
      </c>
      <c r="E49" s="154">
        <v>225698.34</v>
      </c>
      <c r="F49" s="153">
        <f t="shared" si="1"/>
        <v>136.39731373274799</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2035</v>
      </c>
      <c r="B50" s="151" t="s">
        <v>2036</v>
      </c>
      <c r="C50" s="100" t="s">
        <v>2035</v>
      </c>
      <c r="D50" s="154">
        <v>169702.65</v>
      </c>
      <c r="E50" s="154">
        <v>190466</v>
      </c>
      <c r="F50" s="153">
        <f t="shared" si="1"/>
        <v>112.235135986386</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2037</v>
      </c>
      <c r="B51" s="151" t="s">
        <v>2038</v>
      </c>
      <c r="C51" s="100" t="s">
        <v>2037</v>
      </c>
      <c r="D51" s="154">
        <v>0</v>
      </c>
      <c r="E51" s="154"/>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2039</v>
      </c>
      <c r="B52" s="151" t="s">
        <v>2040</v>
      </c>
      <c r="C52" s="100" t="s">
        <v>2039</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2041</v>
      </c>
      <c r="B53" s="151" t="s">
        <v>2042</v>
      </c>
      <c r="C53" s="100" t="s">
        <v>2041</v>
      </c>
      <c r="D53" s="154">
        <v>0</v>
      </c>
      <c r="E53" s="154"/>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2043</v>
      </c>
      <c r="B54" s="151" t="s">
        <v>2044</v>
      </c>
      <c r="C54" s="100" t="s">
        <v>2043</v>
      </c>
      <c r="D54" s="154">
        <v>60691.24</v>
      </c>
      <c r="E54" s="154">
        <v>116541.24</v>
      </c>
      <c r="F54" s="153">
        <f t="shared" si="1"/>
        <v>192.02316512234717</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2045</v>
      </c>
      <c r="B55" s="151" t="s">
        <v>2046</v>
      </c>
      <c r="C55" s="100" t="s">
        <v>2045</v>
      </c>
      <c r="D55" s="154">
        <v>60691.24</v>
      </c>
      <c r="E55" s="154">
        <v>116541.24</v>
      </c>
      <c r="F55" s="153">
        <f t="shared" si="1"/>
        <v>192.02316512234717</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2047</v>
      </c>
      <c r="B56" s="151" t="s">
        <v>2048</v>
      </c>
      <c r="C56" s="100" t="s">
        <v>2047</v>
      </c>
      <c r="D56" s="152">
        <f t="shared" ref="D56:E56" si="11">SUM(D57:D62)</f>
        <v>17206.18</v>
      </c>
      <c r="E56" s="152">
        <f t="shared" si="11"/>
        <v>394533.08</v>
      </c>
      <c r="F56" s="153">
        <f t="shared" si="1"/>
        <v>2292.9731061746402</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2049</v>
      </c>
      <c r="B57" s="151" t="s">
        <v>2050</v>
      </c>
      <c r="C57" s="100" t="s">
        <v>2049</v>
      </c>
      <c r="D57" s="154">
        <v>17206.18</v>
      </c>
      <c r="E57" s="154">
        <v>394533.08</v>
      </c>
      <c r="F57" s="153">
        <f t="shared" si="1"/>
        <v>2292.9731061746402</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2051</v>
      </c>
      <c r="B58" s="151" t="s">
        <v>2052</v>
      </c>
      <c r="C58" s="100" t="s">
        <v>2051</v>
      </c>
      <c r="D58" s="154">
        <v>0</v>
      </c>
      <c r="E58" s="154"/>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2053</v>
      </c>
      <c r="B59" s="151" t="s">
        <v>2054</v>
      </c>
      <c r="C59" s="100" t="s">
        <v>2053</v>
      </c>
      <c r="D59" s="154">
        <v>0</v>
      </c>
      <c r="E59" s="154"/>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2055</v>
      </c>
      <c r="B60" s="151" t="s">
        <v>2056</v>
      </c>
      <c r="C60" s="100" t="s">
        <v>2055</v>
      </c>
      <c r="D60" s="154">
        <v>0</v>
      </c>
      <c r="E60" s="154"/>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2057</v>
      </c>
      <c r="B61" s="151" t="s">
        <v>2058</v>
      </c>
      <c r="C61" s="100" t="s">
        <v>2057</v>
      </c>
      <c r="D61" s="154">
        <v>0</v>
      </c>
      <c r="E61" s="154"/>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2059</v>
      </c>
      <c r="B62" s="151" t="s">
        <v>2060</v>
      </c>
      <c r="C62" s="100" t="s">
        <v>2059</v>
      </c>
      <c r="D62" s="154">
        <v>0</v>
      </c>
      <c r="E62" s="154"/>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2061</v>
      </c>
      <c r="B63" s="151" t="s">
        <v>2062</v>
      </c>
      <c r="C63" s="100" t="s">
        <v>2061</v>
      </c>
      <c r="D63" s="152">
        <f t="shared" ref="D63:E63" si="12">SUM(D64:D67)</f>
        <v>0</v>
      </c>
      <c r="E63" s="152">
        <f t="shared" si="12"/>
        <v>0</v>
      </c>
      <c r="F63" s="153"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2063</v>
      </c>
      <c r="B64" s="151" t="s">
        <v>2064</v>
      </c>
      <c r="C64" s="100" t="s">
        <v>2063</v>
      </c>
      <c r="D64" s="154">
        <v>0</v>
      </c>
      <c r="E64" s="154"/>
      <c r="F64" s="153"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2065</v>
      </c>
      <c r="B65" s="151" t="s">
        <v>2066</v>
      </c>
      <c r="C65" s="100" t="s">
        <v>2065</v>
      </c>
      <c r="D65" s="154">
        <v>0</v>
      </c>
      <c r="E65" s="154"/>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2067</v>
      </c>
      <c r="B66" s="151" t="s">
        <v>2068</v>
      </c>
      <c r="C66" s="100" t="s">
        <v>2067</v>
      </c>
      <c r="D66" s="154">
        <v>0</v>
      </c>
      <c r="E66" s="154"/>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2069</v>
      </c>
      <c r="B67" s="151" t="s">
        <v>2070</v>
      </c>
      <c r="C67" s="100" t="s">
        <v>2069</v>
      </c>
      <c r="D67" s="154">
        <v>0</v>
      </c>
      <c r="E67" s="154"/>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2071</v>
      </c>
      <c r="B68" s="151" t="s">
        <v>2072</v>
      </c>
      <c r="C68" s="100" t="s">
        <v>2071</v>
      </c>
      <c r="D68" s="152">
        <f t="shared" ref="D68:E68" si="13">D69+D78+D87+D118+D134+D146+D164+D170</f>
        <v>463101.14</v>
      </c>
      <c r="E68" s="152">
        <f t="shared" si="13"/>
        <v>606176.21</v>
      </c>
      <c r="F68" s="153">
        <f t="shared" si="1"/>
        <v>130.89499412590499</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2073</v>
      </c>
      <c r="B69" s="151" t="s">
        <v>2074</v>
      </c>
      <c r="C69" s="100" t="s">
        <v>2073</v>
      </c>
      <c r="D69" s="152">
        <f t="shared" ref="D69:E69" si="14">+D70+D75+D76+D77</f>
        <v>209438.35</v>
      </c>
      <c r="E69" s="152">
        <f t="shared" si="14"/>
        <v>179545.57</v>
      </c>
      <c r="F69" s="153">
        <f t="shared" si="1"/>
        <v>85.727169833031994</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2075</v>
      </c>
      <c r="B70" s="151" t="s">
        <v>2076</v>
      </c>
      <c r="C70" s="100" t="s">
        <v>2075</v>
      </c>
      <c r="D70" s="152">
        <f t="shared" ref="D70:E70" si="15">SUM(D71:D74)</f>
        <v>209348.44</v>
      </c>
      <c r="E70" s="152">
        <f t="shared" si="15"/>
        <v>179483.37</v>
      </c>
      <c r="F70" s="153">
        <f t="shared" si="1"/>
        <v>85.734276309868804</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2077</v>
      </c>
      <c r="B71" s="151" t="s">
        <v>2078</v>
      </c>
      <c r="C71" s="100" t="s">
        <v>2077</v>
      </c>
      <c r="D71" s="154">
        <v>0</v>
      </c>
      <c r="E71" s="154"/>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2079</v>
      </c>
      <c r="B72" s="151" t="s">
        <v>2080</v>
      </c>
      <c r="C72" s="100" t="s">
        <v>2079</v>
      </c>
      <c r="D72" s="154">
        <v>209348.44</v>
      </c>
      <c r="E72" s="154">
        <v>179483.37</v>
      </c>
      <c r="F72" s="153">
        <f t="shared" si="1"/>
        <v>85.734276309868804</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2081</v>
      </c>
      <c r="B73" s="151" t="s">
        <v>2082</v>
      </c>
      <c r="C73" s="100" t="s">
        <v>2081</v>
      </c>
      <c r="D73" s="154">
        <v>0</v>
      </c>
      <c r="E73" s="154"/>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2083</v>
      </c>
      <c r="B74" s="151" t="s">
        <v>2084</v>
      </c>
      <c r="C74" s="100" t="s">
        <v>2083</v>
      </c>
      <c r="D74" s="154">
        <v>0</v>
      </c>
      <c r="E74" s="154"/>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2085</v>
      </c>
      <c r="B75" s="151" t="s">
        <v>2086</v>
      </c>
      <c r="C75" s="100" t="s">
        <v>2085</v>
      </c>
      <c r="D75" s="154">
        <v>0</v>
      </c>
      <c r="E75" s="154"/>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2087</v>
      </c>
      <c r="B76" s="151" t="s">
        <v>2088</v>
      </c>
      <c r="C76" s="100" t="s">
        <v>2087</v>
      </c>
      <c r="D76" s="154">
        <v>89.91</v>
      </c>
      <c r="E76" s="154">
        <v>62.2</v>
      </c>
      <c r="F76" s="153">
        <f t="shared" si="1"/>
        <v>69.180291402513603</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2089</v>
      </c>
      <c r="B77" s="151" t="s">
        <v>2090</v>
      </c>
      <c r="C77" s="100" t="s">
        <v>2089</v>
      </c>
      <c r="D77" s="154">
        <v>0</v>
      </c>
      <c r="E77" s="154"/>
      <c r="F77" s="153" t="str">
        <f t="shared" si="1"/>
        <v>-</v>
      </c>
      <c r="G77" s="136"/>
      <c r="H77" s="136"/>
      <c r="I77" s="136"/>
      <c r="J77" s="136"/>
      <c r="K77" s="136"/>
      <c r="L77" s="136"/>
      <c r="M77" s="136"/>
      <c r="N77" s="136"/>
      <c r="O77" s="136"/>
      <c r="P77" s="136"/>
      <c r="Q77" s="136"/>
      <c r="R77" s="136"/>
      <c r="S77" s="136"/>
      <c r="T77" s="136"/>
      <c r="U77" s="136"/>
      <c r="V77" s="136"/>
      <c r="W77" s="136"/>
      <c r="X77" s="136"/>
    </row>
    <row r="78" spans="1:24" ht="24">
      <c r="A78" s="150" t="s">
        <v>2091</v>
      </c>
      <c r="B78" s="151" t="s">
        <v>2092</v>
      </c>
      <c r="C78" s="100" t="s">
        <v>2091</v>
      </c>
      <c r="D78" s="152">
        <f>D79+SUM(D82:D84)-D85+D86</f>
        <v>0</v>
      </c>
      <c r="E78" s="152">
        <f>E79+SUM(E82:E84)-E85+E86</f>
        <v>12096.8</v>
      </c>
      <c r="F78" s="153" t="str">
        <f t="shared" si="1"/>
        <v>-</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2093</v>
      </c>
      <c r="B79" s="151" t="s">
        <v>2094</v>
      </c>
      <c r="C79" s="100" t="s">
        <v>2093</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2095</v>
      </c>
      <c r="B80" s="151" t="s">
        <v>2096</v>
      </c>
      <c r="C80" s="100" t="s">
        <v>2095</v>
      </c>
      <c r="D80" s="154">
        <v>0</v>
      </c>
      <c r="E80" s="154"/>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2097</v>
      </c>
      <c r="B81" s="151" t="s">
        <v>2098</v>
      </c>
      <c r="C81" s="100" t="s">
        <v>2097</v>
      </c>
      <c r="D81" s="154">
        <v>0</v>
      </c>
      <c r="E81" s="154"/>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2099</v>
      </c>
      <c r="B82" s="151" t="s">
        <v>2100</v>
      </c>
      <c r="C82" s="100" t="s">
        <v>2099</v>
      </c>
      <c r="D82" s="154">
        <v>0</v>
      </c>
      <c r="E82" s="154"/>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2101</v>
      </c>
      <c r="B83" s="151" t="s">
        <v>2102</v>
      </c>
      <c r="C83" s="100" t="s">
        <v>2101</v>
      </c>
      <c r="D83" s="154">
        <v>0</v>
      </c>
      <c r="E83" s="154">
        <v>0.27</v>
      </c>
      <c r="F83" s="153" t="str">
        <f t="shared" si="1"/>
        <v>-</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2103</v>
      </c>
      <c r="B84" s="151" t="s">
        <v>2104</v>
      </c>
      <c r="C84" s="100" t="s">
        <v>2103</v>
      </c>
      <c r="D84" s="154">
        <v>0</v>
      </c>
      <c r="E84" s="154">
        <v>12096.53</v>
      </c>
      <c r="F84" s="153" t="str">
        <f t="shared" si="1"/>
        <v>-</v>
      </c>
      <c r="G84" s="136"/>
      <c r="H84" s="136"/>
      <c r="I84" s="136"/>
      <c r="J84" s="136"/>
      <c r="K84" s="136"/>
      <c r="L84" s="136"/>
      <c r="M84" s="136"/>
      <c r="N84" s="136"/>
      <c r="O84" s="136"/>
      <c r="P84" s="136"/>
      <c r="Q84" s="136"/>
      <c r="R84" s="136"/>
      <c r="S84" s="136"/>
      <c r="T84" s="136"/>
      <c r="U84" s="136"/>
      <c r="V84" s="136"/>
      <c r="W84" s="136"/>
      <c r="X84" s="136"/>
    </row>
    <row r="85" spans="1:24" ht="24">
      <c r="A85" s="150" t="s">
        <v>2105</v>
      </c>
      <c r="B85" s="151" t="s">
        <v>2106</v>
      </c>
      <c r="C85" s="100" t="s">
        <v>2105</v>
      </c>
      <c r="D85" s="154">
        <v>0</v>
      </c>
      <c r="E85" s="154"/>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2107</v>
      </c>
      <c r="B86" s="151" t="s">
        <v>2108</v>
      </c>
      <c r="C86" s="100" t="s">
        <v>2107</v>
      </c>
      <c r="D86" s="154">
        <v>0</v>
      </c>
      <c r="E86" s="154"/>
      <c r="F86" s="153" t="str">
        <f t="shared" si="1"/>
        <v>-</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2109</v>
      </c>
      <c r="B87" s="151" t="s">
        <v>2110</v>
      </c>
      <c r="C87" s="100" t="s">
        <v>2109</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6">
      <c r="A88" s="150"/>
      <c r="B88" s="151" t="s">
        <v>2111</v>
      </c>
      <c r="C88" s="100" t="s">
        <v>2112</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2113</v>
      </c>
      <c r="B89" s="151" t="s">
        <v>2114</v>
      </c>
      <c r="C89" s="100" t="s">
        <v>2113</v>
      </c>
      <c r="D89" s="154">
        <v>0</v>
      </c>
      <c r="E89" s="154"/>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2115</v>
      </c>
      <c r="B90" s="151" t="s">
        <v>2116</v>
      </c>
      <c r="C90" s="100" t="s">
        <v>2115</v>
      </c>
      <c r="D90" s="154">
        <v>0</v>
      </c>
      <c r="E90" s="154"/>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2117</v>
      </c>
      <c r="B91" s="151" t="s">
        <v>2118</v>
      </c>
      <c r="C91" s="100" t="s">
        <v>2117</v>
      </c>
      <c r="D91" s="154">
        <v>0</v>
      </c>
      <c r="E91" s="154"/>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2119</v>
      </c>
      <c r="B92" s="151" t="s">
        <v>2120</v>
      </c>
      <c r="C92" s="100" t="s">
        <v>2119</v>
      </c>
      <c r="D92" s="154">
        <v>0</v>
      </c>
      <c r="E92" s="154"/>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2121</v>
      </c>
      <c r="B93" s="151" t="s">
        <v>2122</v>
      </c>
      <c r="C93" s="100" t="s">
        <v>2121</v>
      </c>
      <c r="D93" s="154">
        <v>0</v>
      </c>
      <c r="E93" s="154"/>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2123</v>
      </c>
      <c r="B94" s="151" t="s">
        <v>2124</v>
      </c>
      <c r="C94" s="100" t="s">
        <v>2123</v>
      </c>
      <c r="D94" s="154">
        <v>0</v>
      </c>
      <c r="E94" s="154"/>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2125</v>
      </c>
      <c r="B95" s="151" t="s">
        <v>2126</v>
      </c>
      <c r="C95" s="100" t="s">
        <v>2125</v>
      </c>
      <c r="D95" s="154">
        <v>0</v>
      </c>
      <c r="E95" s="154"/>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2127</v>
      </c>
      <c r="B96" s="151" t="s">
        <v>2128</v>
      </c>
      <c r="C96" s="100" t="s">
        <v>2127</v>
      </c>
      <c r="D96" s="154">
        <v>0</v>
      </c>
      <c r="E96" s="154"/>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2129</v>
      </c>
      <c r="B97" s="151" t="s">
        <v>2130</v>
      </c>
      <c r="C97" s="100" t="s">
        <v>2129</v>
      </c>
      <c r="D97" s="154">
        <v>0</v>
      </c>
      <c r="E97" s="154"/>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2131</v>
      </c>
      <c r="B98" s="151" t="s">
        <v>2132</v>
      </c>
      <c r="C98" s="100" t="s">
        <v>2131</v>
      </c>
      <c r="D98" s="154">
        <v>0</v>
      </c>
      <c r="E98" s="154"/>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2133</v>
      </c>
      <c r="B99" s="151" t="s">
        <v>2134</v>
      </c>
      <c r="C99" s="100" t="s">
        <v>2133</v>
      </c>
      <c r="D99" s="154">
        <v>0</v>
      </c>
      <c r="E99" s="154"/>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2135</v>
      </c>
      <c r="B100" s="151" t="s">
        <v>2136</v>
      </c>
      <c r="C100" s="100" t="s">
        <v>2135</v>
      </c>
      <c r="D100" s="154">
        <v>0</v>
      </c>
      <c r="E100" s="154"/>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2137</v>
      </c>
      <c r="B101" s="151" t="s">
        <v>2138</v>
      </c>
      <c r="C101" s="100" t="s">
        <v>2137</v>
      </c>
      <c r="D101" s="154">
        <v>0</v>
      </c>
      <c r="E101" s="154"/>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2139</v>
      </c>
      <c r="B102" s="151" t="s">
        <v>2140</v>
      </c>
      <c r="C102" s="100" t="s">
        <v>2139</v>
      </c>
      <c r="D102" s="154">
        <v>0</v>
      </c>
      <c r="E102" s="154"/>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2141</v>
      </c>
      <c r="B103" s="151" t="s">
        <v>2142</v>
      </c>
      <c r="C103" s="100" t="s">
        <v>2141</v>
      </c>
      <c r="D103" s="154">
        <v>0</v>
      </c>
      <c r="E103" s="154"/>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2143</v>
      </c>
      <c r="B104" s="151" t="s">
        <v>2144</v>
      </c>
      <c r="C104" s="100" t="s">
        <v>2143</v>
      </c>
      <c r="D104" s="154">
        <v>0</v>
      </c>
      <c r="E104" s="154"/>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4">
      <c r="A105" s="150" t="s">
        <v>2145</v>
      </c>
      <c r="B105" s="151" t="s">
        <v>2146</v>
      </c>
      <c r="C105" s="100" t="s">
        <v>2145</v>
      </c>
      <c r="D105" s="154">
        <v>0</v>
      </c>
      <c r="E105" s="154"/>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4">
      <c r="A106" s="150"/>
      <c r="B106" s="151" t="s">
        <v>2147</v>
      </c>
      <c r="C106" s="100" t="s">
        <v>2148</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2149</v>
      </c>
      <c r="B107" s="151" t="s">
        <v>2150</v>
      </c>
      <c r="C107" s="100" t="s">
        <v>2149</v>
      </c>
      <c r="D107" s="154">
        <v>0</v>
      </c>
      <c r="E107" s="154"/>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2151</v>
      </c>
      <c r="B108" s="151" t="s">
        <v>2152</v>
      </c>
      <c r="C108" s="100" t="s">
        <v>2151</v>
      </c>
      <c r="D108" s="154">
        <v>0</v>
      </c>
      <c r="E108" s="154"/>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2153</v>
      </c>
      <c r="B109" s="151" t="s">
        <v>2154</v>
      </c>
      <c r="C109" s="100" t="s">
        <v>2153</v>
      </c>
      <c r="D109" s="154">
        <v>0</v>
      </c>
      <c r="E109" s="154"/>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2155</v>
      </c>
      <c r="B110" s="151" t="s">
        <v>2156</v>
      </c>
      <c r="C110" s="100" t="s">
        <v>2155</v>
      </c>
      <c r="D110" s="154">
        <v>0</v>
      </c>
      <c r="E110" s="154"/>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2157</v>
      </c>
      <c r="B111" s="151" t="s">
        <v>2158</v>
      </c>
      <c r="C111" s="100" t="s">
        <v>2157</v>
      </c>
      <c r="D111" s="154">
        <v>0</v>
      </c>
      <c r="E111" s="154"/>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2159</v>
      </c>
      <c r="B112" s="151" t="s">
        <v>2160</v>
      </c>
      <c r="C112" s="100" t="s">
        <v>2159</v>
      </c>
      <c r="D112" s="154">
        <v>0</v>
      </c>
      <c r="E112" s="154"/>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2161</v>
      </c>
      <c r="B113" s="151" t="s">
        <v>2162</v>
      </c>
      <c r="C113" s="100" t="s">
        <v>2161</v>
      </c>
      <c r="D113" s="154">
        <v>0</v>
      </c>
      <c r="E113" s="154"/>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2163</v>
      </c>
      <c r="B114" s="151" t="s">
        <v>2164</v>
      </c>
      <c r="C114" s="100" t="s">
        <v>2163</v>
      </c>
      <c r="D114" s="154">
        <v>0</v>
      </c>
      <c r="E114" s="154"/>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2165</v>
      </c>
      <c r="B115" s="151" t="s">
        <v>2166</v>
      </c>
      <c r="C115" s="100" t="s">
        <v>2165</v>
      </c>
      <c r="D115" s="154">
        <v>0</v>
      </c>
      <c r="E115" s="154"/>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2167</v>
      </c>
      <c r="B116" s="151" t="s">
        <v>2168</v>
      </c>
      <c r="C116" s="100" t="s">
        <v>2167</v>
      </c>
      <c r="D116" s="154">
        <v>0</v>
      </c>
      <c r="E116" s="154"/>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2169</v>
      </c>
      <c r="B117" s="151" t="s">
        <v>2170</v>
      </c>
      <c r="C117" s="100" t="s">
        <v>2169</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2171</v>
      </c>
      <c r="B118" s="151" t="s">
        <v>2172</v>
      </c>
      <c r="C118" s="100" t="s">
        <v>2171</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2173</v>
      </c>
      <c r="C119" s="100" t="s">
        <v>2174</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2175</v>
      </c>
      <c r="B120" s="151" t="s">
        <v>2176</v>
      </c>
      <c r="C120" s="100" t="s">
        <v>2175</v>
      </c>
      <c r="D120" s="154">
        <v>0</v>
      </c>
      <c r="E120" s="154"/>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2177</v>
      </c>
      <c r="B121" s="151" t="s">
        <v>2178</v>
      </c>
      <c r="C121" s="100" t="s">
        <v>2177</v>
      </c>
      <c r="D121" s="154">
        <v>0</v>
      </c>
      <c r="E121" s="154"/>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2179</v>
      </c>
      <c r="B122" s="151" t="s">
        <v>2180</v>
      </c>
      <c r="C122" s="100" t="s">
        <v>2179</v>
      </c>
      <c r="D122" s="154">
        <v>0</v>
      </c>
      <c r="E122" s="154"/>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2181</v>
      </c>
      <c r="B123" s="151" t="s">
        <v>2182</v>
      </c>
      <c r="C123" s="100" t="s">
        <v>2181</v>
      </c>
      <c r="D123" s="154">
        <v>0</v>
      </c>
      <c r="E123" s="154"/>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2183</v>
      </c>
      <c r="B124" s="151" t="s">
        <v>2184</v>
      </c>
      <c r="C124" s="100" t="s">
        <v>2183</v>
      </c>
      <c r="D124" s="154">
        <v>0</v>
      </c>
      <c r="E124" s="154"/>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2185</v>
      </c>
      <c r="B125" s="151" t="s">
        <v>2186</v>
      </c>
      <c r="C125" s="100" t="s">
        <v>2185</v>
      </c>
      <c r="D125" s="154">
        <v>0</v>
      </c>
      <c r="E125" s="154"/>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2187</v>
      </c>
      <c r="C126" s="100" t="s">
        <v>2188</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2189</v>
      </c>
      <c r="B127" s="151" t="s">
        <v>2176</v>
      </c>
      <c r="C127" s="100" t="s">
        <v>2189</v>
      </c>
      <c r="D127" s="154">
        <v>0</v>
      </c>
      <c r="E127" s="154"/>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2190</v>
      </c>
      <c r="B128" s="151" t="s">
        <v>2178</v>
      </c>
      <c r="C128" s="100" t="s">
        <v>2190</v>
      </c>
      <c r="D128" s="154">
        <v>0</v>
      </c>
      <c r="E128" s="154"/>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2191</v>
      </c>
      <c r="B129" s="151" t="s">
        <v>2180</v>
      </c>
      <c r="C129" s="100" t="s">
        <v>2191</v>
      </c>
      <c r="D129" s="154">
        <v>0</v>
      </c>
      <c r="E129" s="154"/>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2192</v>
      </c>
      <c r="B130" s="151" t="s">
        <v>2182</v>
      </c>
      <c r="C130" s="100" t="s">
        <v>2192</v>
      </c>
      <c r="D130" s="154">
        <v>0</v>
      </c>
      <c r="E130" s="154"/>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2193</v>
      </c>
      <c r="B131" s="151" t="s">
        <v>2184</v>
      </c>
      <c r="C131" s="100" t="s">
        <v>2193</v>
      </c>
      <c r="D131" s="154">
        <v>0</v>
      </c>
      <c r="E131" s="154"/>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2194</v>
      </c>
      <c r="B132" s="151" t="s">
        <v>2186</v>
      </c>
      <c r="C132" s="100" t="s">
        <v>2194</v>
      </c>
      <c r="D132" s="154">
        <v>0</v>
      </c>
      <c r="E132" s="154"/>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2195</v>
      </c>
      <c r="B133" s="151" t="s">
        <v>2196</v>
      </c>
      <c r="C133" s="100" t="s">
        <v>2195</v>
      </c>
      <c r="D133" s="154">
        <v>0</v>
      </c>
      <c r="E133" s="154"/>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2197</v>
      </c>
      <c r="B134" s="151" t="s">
        <v>2198</v>
      </c>
      <c r="C134" s="100" t="s">
        <v>2197</v>
      </c>
      <c r="D134" s="152">
        <f t="shared" ref="D134:E134" si="23">D135+D142-D145</f>
        <v>141888.48000000001</v>
      </c>
      <c r="E134" s="152">
        <f t="shared" si="23"/>
        <v>141888.48000000001</v>
      </c>
      <c r="F134" s="153">
        <f t="shared" si="1"/>
        <v>100</v>
      </c>
      <c r="G134" s="136"/>
      <c r="H134" s="136"/>
      <c r="I134" s="136"/>
      <c r="J134" s="136"/>
      <c r="K134" s="136"/>
      <c r="L134" s="136"/>
      <c r="M134" s="136"/>
      <c r="N134" s="136"/>
      <c r="O134" s="136"/>
      <c r="P134" s="136"/>
      <c r="Q134" s="136"/>
      <c r="R134" s="136"/>
      <c r="S134" s="136"/>
      <c r="T134" s="136"/>
      <c r="U134" s="136"/>
      <c r="V134" s="136"/>
      <c r="W134" s="136"/>
      <c r="X134" s="136"/>
    </row>
    <row r="135" spans="1:24" ht="24">
      <c r="A135" s="150"/>
      <c r="B135" s="151" t="s">
        <v>2199</v>
      </c>
      <c r="C135" s="100" t="s">
        <v>2200</v>
      </c>
      <c r="D135" s="152">
        <f t="shared" ref="D135:E135" si="24">SUM(D136:D141)</f>
        <v>141888.48000000001</v>
      </c>
      <c r="E135" s="152">
        <f t="shared" si="24"/>
        <v>141888.48000000001</v>
      </c>
      <c r="F135" s="153">
        <f t="shared" si="1"/>
        <v>100</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2201</v>
      </c>
      <c r="B136" s="151" t="s">
        <v>955</v>
      </c>
      <c r="C136" s="100" t="s">
        <v>2201</v>
      </c>
      <c r="D136" s="154">
        <v>0</v>
      </c>
      <c r="E136" s="154"/>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2202</v>
      </c>
      <c r="B137" s="151" t="s">
        <v>957</v>
      </c>
      <c r="C137" s="100" t="s">
        <v>2202</v>
      </c>
      <c r="D137" s="154">
        <v>0</v>
      </c>
      <c r="E137" s="154"/>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2203</v>
      </c>
      <c r="B138" s="151" t="s">
        <v>959</v>
      </c>
      <c r="C138" s="100" t="s">
        <v>2203</v>
      </c>
      <c r="D138" s="154">
        <v>0</v>
      </c>
      <c r="E138" s="154"/>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2204</v>
      </c>
      <c r="B139" s="151" t="s">
        <v>1171</v>
      </c>
      <c r="C139" s="100" t="s">
        <v>2204</v>
      </c>
      <c r="D139" s="154">
        <v>141668.32999999999</v>
      </c>
      <c r="E139" s="154">
        <v>141668.32999999999</v>
      </c>
      <c r="F139" s="153">
        <f t="shared" si="1"/>
        <v>100</v>
      </c>
      <c r="G139" s="136"/>
      <c r="H139" s="136"/>
      <c r="I139" s="136"/>
      <c r="J139" s="136"/>
      <c r="K139" s="136"/>
      <c r="L139" s="136"/>
      <c r="M139" s="136"/>
      <c r="N139" s="136"/>
      <c r="O139" s="136"/>
      <c r="P139" s="136"/>
      <c r="Q139" s="136"/>
      <c r="R139" s="136"/>
      <c r="S139" s="136"/>
      <c r="T139" s="136"/>
      <c r="U139" s="136"/>
      <c r="V139" s="136"/>
      <c r="W139" s="136"/>
      <c r="X139" s="136"/>
    </row>
    <row r="140" spans="1:24" ht="24">
      <c r="A140" s="150" t="s">
        <v>2205</v>
      </c>
      <c r="B140" s="156" t="s">
        <v>1175</v>
      </c>
      <c r="C140" s="100" t="s">
        <v>2205</v>
      </c>
      <c r="D140" s="154">
        <v>0</v>
      </c>
      <c r="E140" s="154"/>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2206</v>
      </c>
      <c r="B141" s="151" t="s">
        <v>1181</v>
      </c>
      <c r="C141" s="100" t="s">
        <v>2206</v>
      </c>
      <c r="D141" s="154">
        <v>220.15</v>
      </c>
      <c r="E141" s="154">
        <v>220.15</v>
      </c>
      <c r="F141" s="153">
        <f t="shared" si="1"/>
        <v>100</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2207</v>
      </c>
      <c r="C142" s="100" t="s">
        <v>2208</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2209</v>
      </c>
      <c r="B143" s="151" t="s">
        <v>1177</v>
      </c>
      <c r="C143" s="100" t="s">
        <v>2209</v>
      </c>
      <c r="D143" s="154">
        <v>0</v>
      </c>
      <c r="E143" s="154"/>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2210</v>
      </c>
      <c r="B144" s="151" t="s">
        <v>973</v>
      </c>
      <c r="C144" s="100" t="s">
        <v>2210</v>
      </c>
      <c r="D144" s="154">
        <v>0</v>
      </c>
      <c r="E144" s="154"/>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2211</v>
      </c>
      <c r="B145" s="151" t="s">
        <v>2212</v>
      </c>
      <c r="C145" s="100" t="s">
        <v>2211</v>
      </c>
      <c r="D145" s="154">
        <v>0</v>
      </c>
      <c r="E145" s="154"/>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2213</v>
      </c>
      <c r="B146" s="151" t="s">
        <v>2214</v>
      </c>
      <c r="C146" s="100" t="s">
        <v>2213</v>
      </c>
      <c r="D146" s="152">
        <f t="shared" ref="D146:E146" si="26">SUM(D147:D149)+SUM(D158:D162)-D163</f>
        <v>49206.01</v>
      </c>
      <c r="E146" s="152">
        <f t="shared" si="26"/>
        <v>245624.4</v>
      </c>
      <c r="F146" s="153">
        <f t="shared" si="1"/>
        <v>499.175608833149</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2215</v>
      </c>
      <c r="B147" s="151" t="s">
        <v>2216</v>
      </c>
      <c r="C147" s="100" t="s">
        <v>2215</v>
      </c>
      <c r="D147" s="154">
        <v>1429.38</v>
      </c>
      <c r="E147" s="154">
        <v>1635.09</v>
      </c>
      <c r="F147" s="153">
        <f t="shared" si="1"/>
        <v>114.391554380221</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2217</v>
      </c>
      <c r="B148" s="151" t="s">
        <v>2218</v>
      </c>
      <c r="C148" s="100" t="s">
        <v>2217</v>
      </c>
      <c r="D148" s="154">
        <v>0</v>
      </c>
      <c r="E148" s="154"/>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4">
      <c r="A149" s="150" t="s">
        <v>2219</v>
      </c>
      <c r="B149" s="151" t="s">
        <v>2220</v>
      </c>
      <c r="C149" s="100" t="s">
        <v>2219</v>
      </c>
      <c r="D149" s="152">
        <f t="shared" ref="D149:E149" si="27">SUM(D150:D157)</f>
        <v>0</v>
      </c>
      <c r="E149" s="152">
        <f t="shared" si="27"/>
        <v>0</v>
      </c>
      <c r="F149" s="153" t="str">
        <f t="shared" si="1"/>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2221</v>
      </c>
      <c r="B150" s="151" t="s">
        <v>2222</v>
      </c>
      <c r="C150" s="100" t="s">
        <v>2221</v>
      </c>
      <c r="D150" s="154">
        <v>0</v>
      </c>
      <c r="E150" s="154"/>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2223</v>
      </c>
      <c r="B151" s="151" t="s">
        <v>2224</v>
      </c>
      <c r="C151" s="100" t="s">
        <v>2223</v>
      </c>
      <c r="D151" s="154">
        <v>0</v>
      </c>
      <c r="E151" s="154"/>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2225</v>
      </c>
      <c r="B152" s="151" t="s">
        <v>2226</v>
      </c>
      <c r="C152" s="100" t="s">
        <v>2225</v>
      </c>
      <c r="D152" s="154">
        <v>0</v>
      </c>
      <c r="E152" s="154"/>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2227</v>
      </c>
      <c r="B153" s="151" t="s">
        <v>2228</v>
      </c>
      <c r="C153" s="100" t="s">
        <v>2227</v>
      </c>
      <c r="D153" s="154">
        <v>0</v>
      </c>
      <c r="E153" s="154"/>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2229</v>
      </c>
      <c r="B154" s="151" t="s">
        <v>2230</v>
      </c>
      <c r="C154" s="100" t="s">
        <v>2229</v>
      </c>
      <c r="D154" s="154">
        <v>0</v>
      </c>
      <c r="E154" s="154"/>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4">
      <c r="A155" s="150" t="s">
        <v>2231</v>
      </c>
      <c r="B155" s="151" t="s">
        <v>2232</v>
      </c>
      <c r="C155" s="100" t="s">
        <v>2231</v>
      </c>
      <c r="D155" s="154">
        <v>0</v>
      </c>
      <c r="E155" s="154"/>
      <c r="F155" s="153" t="str">
        <f t="shared" si="1"/>
        <v>-</v>
      </c>
      <c r="G155" s="136"/>
      <c r="H155" s="136"/>
      <c r="I155" s="136"/>
      <c r="J155" s="136"/>
      <c r="K155" s="136"/>
      <c r="L155" s="136"/>
      <c r="M155" s="136"/>
      <c r="N155" s="136"/>
      <c r="O155" s="136"/>
      <c r="P155" s="136"/>
      <c r="Q155" s="136"/>
      <c r="R155" s="136"/>
      <c r="S155" s="136"/>
      <c r="T155" s="136"/>
      <c r="U155" s="136"/>
      <c r="V155" s="136"/>
      <c r="W155" s="136"/>
      <c r="X155" s="136"/>
    </row>
    <row r="156" spans="1:24" ht="24">
      <c r="A156" s="150" t="s">
        <v>2233</v>
      </c>
      <c r="B156" s="151" t="s">
        <v>2234</v>
      </c>
      <c r="C156" s="100" t="s">
        <v>2233</v>
      </c>
      <c r="D156" s="154">
        <v>0</v>
      </c>
      <c r="E156" s="154"/>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24">
      <c r="A157" s="150" t="s">
        <v>2235</v>
      </c>
      <c r="B157" s="151" t="s">
        <v>2236</v>
      </c>
      <c r="C157" s="100" t="s">
        <v>2235</v>
      </c>
      <c r="D157" s="154">
        <v>0</v>
      </c>
      <c r="E157" s="154"/>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2237</v>
      </c>
      <c r="B158" s="151" t="s">
        <v>2238</v>
      </c>
      <c r="C158" s="100" t="s">
        <v>2237</v>
      </c>
      <c r="D158" s="154">
        <v>26096.6</v>
      </c>
      <c r="E158" s="154">
        <v>28787.33</v>
      </c>
      <c r="F158" s="153">
        <f t="shared" si="1"/>
        <v>110.310653495091</v>
      </c>
      <c r="G158" s="136"/>
      <c r="H158" s="157"/>
      <c r="I158" s="136"/>
      <c r="J158" s="136"/>
      <c r="K158" s="136"/>
      <c r="L158" s="136"/>
      <c r="M158" s="136"/>
      <c r="N158" s="136"/>
      <c r="O158" s="136"/>
      <c r="P158" s="136"/>
      <c r="Q158" s="136"/>
      <c r="R158" s="136"/>
      <c r="S158" s="136"/>
      <c r="T158" s="136"/>
      <c r="U158" s="136"/>
      <c r="V158" s="136"/>
      <c r="W158" s="136"/>
      <c r="X158" s="136"/>
    </row>
    <row r="159" spans="1:24" ht="24">
      <c r="A159" s="150" t="s">
        <v>2239</v>
      </c>
      <c r="B159" s="156" t="s">
        <v>2240</v>
      </c>
      <c r="C159" s="100" t="s">
        <v>2239</v>
      </c>
      <c r="D159" s="154">
        <v>16703.75</v>
      </c>
      <c r="E159" s="154">
        <v>207286.37</v>
      </c>
      <c r="F159" s="153">
        <f t="shared" si="1"/>
        <v>1240.9570904737</v>
      </c>
      <c r="G159" s="136"/>
      <c r="H159" s="136"/>
      <c r="I159" s="136"/>
      <c r="J159" s="136"/>
      <c r="K159" s="136"/>
      <c r="L159" s="136"/>
      <c r="M159" s="136"/>
      <c r="N159" s="136"/>
      <c r="O159" s="136"/>
      <c r="P159" s="136"/>
      <c r="Q159" s="136"/>
      <c r="R159" s="136"/>
      <c r="S159" s="136"/>
      <c r="T159" s="136"/>
      <c r="U159" s="136"/>
      <c r="V159" s="136"/>
      <c r="W159" s="136"/>
      <c r="X159" s="136"/>
    </row>
    <row r="160" spans="1:24" ht="24">
      <c r="A160" s="150" t="s">
        <v>2241</v>
      </c>
      <c r="B160" s="151" t="s">
        <v>2242</v>
      </c>
      <c r="C160" s="100" t="s">
        <v>2241</v>
      </c>
      <c r="D160" s="154">
        <v>0</v>
      </c>
      <c r="E160" s="154"/>
      <c r="F160" s="153" t="str">
        <f t="shared" si="1"/>
        <v>-</v>
      </c>
      <c r="G160" s="136"/>
      <c r="H160" s="136"/>
      <c r="I160" s="136"/>
      <c r="J160" s="136"/>
      <c r="K160" s="136"/>
      <c r="L160" s="136"/>
      <c r="M160" s="136"/>
      <c r="N160" s="136"/>
      <c r="O160" s="136"/>
      <c r="P160" s="136"/>
      <c r="Q160" s="136"/>
      <c r="R160" s="136"/>
      <c r="S160" s="136"/>
      <c r="T160" s="136"/>
      <c r="U160" s="136"/>
      <c r="V160" s="136"/>
      <c r="W160" s="136"/>
      <c r="X160" s="136"/>
    </row>
    <row r="161" spans="1:24" ht="24">
      <c r="A161" s="150" t="s">
        <v>2243</v>
      </c>
      <c r="B161" s="151" t="s">
        <v>2244</v>
      </c>
      <c r="C161" s="100" t="s">
        <v>2243</v>
      </c>
      <c r="D161" s="154">
        <v>0</v>
      </c>
      <c r="E161" s="154"/>
      <c r="F161" s="153" t="str">
        <f t="shared" si="1"/>
        <v>-</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2245</v>
      </c>
      <c r="B162" s="151" t="s">
        <v>2246</v>
      </c>
      <c r="C162" s="100" t="s">
        <v>2245</v>
      </c>
      <c r="D162" s="154">
        <v>13543.78</v>
      </c>
      <c r="E162" s="154">
        <v>13434.35</v>
      </c>
      <c r="F162" s="153">
        <f t="shared" si="1"/>
        <v>99.192027631872307</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2247</v>
      </c>
      <c r="B163" s="151" t="s">
        <v>2248</v>
      </c>
      <c r="C163" s="100" t="s">
        <v>2247</v>
      </c>
      <c r="D163" s="154">
        <v>8567.5</v>
      </c>
      <c r="E163" s="154">
        <v>5518.74</v>
      </c>
      <c r="F163" s="153">
        <f t="shared" si="1"/>
        <v>64.4148234607528</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2249</v>
      </c>
      <c r="B164" s="151" t="s">
        <v>2250</v>
      </c>
      <c r="C164" s="100" t="s">
        <v>2249</v>
      </c>
      <c r="D164" s="152">
        <f t="shared" ref="D164:E164" si="28">SUM(D165:D168)-D169</f>
        <v>62568.3</v>
      </c>
      <c r="E164" s="152">
        <f t="shared" si="28"/>
        <v>27020.959999999999</v>
      </c>
      <c r="F164" s="153">
        <f t="shared" si="1"/>
        <v>43.186341965500098</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2251</v>
      </c>
      <c r="B165" s="151" t="s">
        <v>2252</v>
      </c>
      <c r="C165" s="100" t="s">
        <v>2251</v>
      </c>
      <c r="D165" s="154">
        <v>62568.3</v>
      </c>
      <c r="E165" s="154">
        <v>27020.959999999999</v>
      </c>
      <c r="F165" s="153">
        <f t="shared" si="1"/>
        <v>43.186341965500098</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2253</v>
      </c>
      <c r="B166" s="151" t="s">
        <v>2254</v>
      </c>
      <c r="C166" s="100" t="s">
        <v>2253</v>
      </c>
      <c r="D166" s="154">
        <v>0</v>
      </c>
      <c r="E166" s="154"/>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2255</v>
      </c>
      <c r="B167" s="151" t="s">
        <v>2256</v>
      </c>
      <c r="C167" s="100" t="s">
        <v>2255</v>
      </c>
      <c r="D167" s="154">
        <v>0</v>
      </c>
      <c r="E167" s="154"/>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2257</v>
      </c>
      <c r="B168" s="151" t="s">
        <v>2258</v>
      </c>
      <c r="C168" s="100" t="s">
        <v>2257</v>
      </c>
      <c r="D168" s="154">
        <v>0</v>
      </c>
      <c r="E168" s="154"/>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2259</v>
      </c>
      <c r="B169" s="151" t="s">
        <v>2260</v>
      </c>
      <c r="C169" s="100" t="s">
        <v>2259</v>
      </c>
      <c r="D169" s="154">
        <v>0</v>
      </c>
      <c r="E169" s="154"/>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1292</v>
      </c>
      <c r="B170" s="151" t="s">
        <v>2261</v>
      </c>
      <c r="C170" s="100" t="s">
        <v>1292</v>
      </c>
      <c r="D170" s="152">
        <f t="shared" ref="D170:E170" si="29">SUM(D171:D173)</f>
        <v>0</v>
      </c>
      <c r="E170" s="152">
        <f t="shared" si="29"/>
        <v>0</v>
      </c>
      <c r="F170" s="153" t="str">
        <f t="shared" si="1"/>
        <v>-</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2262</v>
      </c>
      <c r="B171" s="151" t="s">
        <v>2263</v>
      </c>
      <c r="C171" s="100" t="s">
        <v>2262</v>
      </c>
      <c r="D171" s="154">
        <v>0</v>
      </c>
      <c r="E171" s="154"/>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2264</v>
      </c>
      <c r="B172" s="151" t="s">
        <v>2265</v>
      </c>
      <c r="C172" s="100" t="s">
        <v>2264</v>
      </c>
      <c r="D172" s="154">
        <v>0</v>
      </c>
      <c r="E172" s="154"/>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2266</v>
      </c>
      <c r="B173" s="151" t="s">
        <v>2267</v>
      </c>
      <c r="C173" s="100" t="s">
        <v>2266</v>
      </c>
      <c r="D173" s="154">
        <v>0</v>
      </c>
      <c r="E173" s="154"/>
      <c r="F173" s="153" t="str">
        <f t="shared" si="1"/>
        <v>-</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8" t="s">
        <v>2268</v>
      </c>
      <c r="B174" s="329"/>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2269</v>
      </c>
      <c r="C175" s="100" t="s">
        <v>2270</v>
      </c>
      <c r="D175" s="152">
        <f t="shared" ref="D175:E175" si="30">D176+D237</f>
        <v>4963286.24</v>
      </c>
      <c r="E175" s="152">
        <f t="shared" si="30"/>
        <v>5831098.21</v>
      </c>
      <c r="F175" s="153">
        <f t="shared" si="1"/>
        <v>117.48462466271137</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2271</v>
      </c>
      <c r="B176" s="151" t="s">
        <v>2272</v>
      </c>
      <c r="C176" s="100" t="s">
        <v>2271</v>
      </c>
      <c r="D176" s="152">
        <f t="shared" ref="D176:E176" si="31">D177+D189+D190+D206+D234</f>
        <v>137785.79999999999</v>
      </c>
      <c r="E176" s="152">
        <f t="shared" si="31"/>
        <v>153585.5</v>
      </c>
      <c r="F176" s="153">
        <f t="shared" si="1"/>
        <v>111.46685652657966</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2273</v>
      </c>
      <c r="B177" s="151" t="s">
        <v>2274</v>
      </c>
      <c r="C177" s="100" t="s">
        <v>2273</v>
      </c>
      <c r="D177" s="152">
        <f t="shared" ref="D177:E177" si="32">SUM(D178:D180)+SUM(D184:D188)</f>
        <v>58395.33</v>
      </c>
      <c r="E177" s="152">
        <f t="shared" si="32"/>
        <v>74028.81</v>
      </c>
      <c r="F177" s="153">
        <f t="shared" si="1"/>
        <v>126.77179836127306</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2275</v>
      </c>
      <c r="B178" s="151" t="s">
        <v>2276</v>
      </c>
      <c r="C178" s="100" t="s">
        <v>2275</v>
      </c>
      <c r="D178" s="154">
        <v>9032.4699999999993</v>
      </c>
      <c r="E178" s="154">
        <v>37054.559999999998</v>
      </c>
      <c r="F178" s="153">
        <f t="shared" si="1"/>
        <v>410.23728836076998</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2277</v>
      </c>
      <c r="B179" s="151" t="s">
        <v>2278</v>
      </c>
      <c r="C179" s="100" t="s">
        <v>2277</v>
      </c>
      <c r="D179" s="154">
        <v>11417.49</v>
      </c>
      <c r="E179" s="154">
        <v>19475.490000000002</v>
      </c>
      <c r="F179" s="153">
        <f t="shared" si="1"/>
        <v>170.575932188248</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2279</v>
      </c>
      <c r="B180" s="151" t="s">
        <v>2280</v>
      </c>
      <c r="C180" s="100" t="s">
        <v>2279</v>
      </c>
      <c r="D180" s="152">
        <f t="shared" ref="D180:E180" si="33">SUM(D181:D183)</f>
        <v>88.1</v>
      </c>
      <c r="E180" s="152">
        <f t="shared" si="33"/>
        <v>101.42</v>
      </c>
      <c r="F180" s="153">
        <f t="shared" si="1"/>
        <v>115.11918274687901</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2281</v>
      </c>
      <c r="B181" s="151" t="s">
        <v>2282</v>
      </c>
      <c r="C181" s="100" t="s">
        <v>2281</v>
      </c>
      <c r="D181" s="154">
        <v>0</v>
      </c>
      <c r="E181" s="154"/>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2283</v>
      </c>
      <c r="B182" s="151" t="s">
        <v>2284</v>
      </c>
      <c r="C182" s="100" t="s">
        <v>2283</v>
      </c>
      <c r="D182" s="154">
        <v>0</v>
      </c>
      <c r="E182" s="154"/>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2285</v>
      </c>
      <c r="B183" s="151" t="s">
        <v>2286</v>
      </c>
      <c r="C183" s="100" t="s">
        <v>2285</v>
      </c>
      <c r="D183" s="154">
        <v>88.1</v>
      </c>
      <c r="E183" s="154">
        <v>101.42</v>
      </c>
      <c r="F183" s="153">
        <f t="shared" si="1"/>
        <v>115.11918274687901</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2287</v>
      </c>
      <c r="B184" s="151" t="s">
        <v>2288</v>
      </c>
      <c r="C184" s="100" t="s">
        <v>2287</v>
      </c>
      <c r="D184" s="154">
        <v>0</v>
      </c>
      <c r="E184" s="154"/>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4">
      <c r="A185" s="150" t="s">
        <v>2289</v>
      </c>
      <c r="B185" s="151" t="s">
        <v>2290</v>
      </c>
      <c r="C185" s="100" t="s">
        <v>2289</v>
      </c>
      <c r="D185" s="154">
        <v>0</v>
      </c>
      <c r="E185" s="154"/>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2291</v>
      </c>
      <c r="B186" s="151" t="s">
        <v>2292</v>
      </c>
      <c r="C186" s="100" t="s">
        <v>2291</v>
      </c>
      <c r="D186" s="154">
        <v>1964</v>
      </c>
      <c r="E186" s="154">
        <v>3334.42</v>
      </c>
      <c r="F186" s="153">
        <f t="shared" si="1"/>
        <v>169.776985743381</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2293</v>
      </c>
      <c r="B187" s="151" t="s">
        <v>2294</v>
      </c>
      <c r="C187" s="100" t="s">
        <v>2293</v>
      </c>
      <c r="D187" s="154">
        <v>0</v>
      </c>
      <c r="E187" s="154"/>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2295</v>
      </c>
      <c r="B188" s="151" t="s">
        <v>2296</v>
      </c>
      <c r="C188" s="100" t="s">
        <v>2295</v>
      </c>
      <c r="D188" s="154">
        <v>35893.269999999997</v>
      </c>
      <c r="E188" s="154">
        <v>14062.92</v>
      </c>
      <c r="F188" s="153">
        <f t="shared" si="1"/>
        <v>39.179823961427864</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2297</v>
      </c>
      <c r="B189" s="151" t="s">
        <v>2298</v>
      </c>
      <c r="C189" s="100" t="s">
        <v>2297</v>
      </c>
      <c r="D189" s="154">
        <v>79390.47</v>
      </c>
      <c r="E189" s="154">
        <v>79556.69</v>
      </c>
      <c r="F189" s="153">
        <f t="shared" si="1"/>
        <v>100.20937021786099</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2299</v>
      </c>
      <c r="B190" s="151" t="s">
        <v>2300</v>
      </c>
      <c r="C190" s="100" t="s">
        <v>2299</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4">
      <c r="A191" s="150"/>
      <c r="B191" s="151" t="s">
        <v>2301</v>
      </c>
      <c r="C191" s="100" t="s">
        <v>2302</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2303</v>
      </c>
      <c r="B192" s="151" t="s">
        <v>2304</v>
      </c>
      <c r="C192" s="100" t="s">
        <v>2303</v>
      </c>
      <c r="D192" s="154">
        <v>0</v>
      </c>
      <c r="E192" s="154"/>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2305</v>
      </c>
      <c r="B193" s="151" t="s">
        <v>2306</v>
      </c>
      <c r="C193" s="100" t="s">
        <v>2305</v>
      </c>
      <c r="D193" s="154">
        <v>0</v>
      </c>
      <c r="E193" s="154"/>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2307</v>
      </c>
      <c r="B194" s="151" t="s">
        <v>2308</v>
      </c>
      <c r="C194" s="100" t="s">
        <v>2307</v>
      </c>
      <c r="D194" s="154">
        <v>0</v>
      </c>
      <c r="E194" s="154"/>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2309</v>
      </c>
      <c r="B195" s="151" t="s">
        <v>2310</v>
      </c>
      <c r="C195" s="100" t="s">
        <v>2309</v>
      </c>
      <c r="D195" s="154">
        <v>0</v>
      </c>
      <c r="E195" s="154"/>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2311</v>
      </c>
      <c r="B196" s="151" t="s">
        <v>2312</v>
      </c>
      <c r="C196" s="100" t="s">
        <v>2311</v>
      </c>
      <c r="D196" s="154">
        <v>0</v>
      </c>
      <c r="E196" s="154"/>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2313</v>
      </c>
      <c r="B197" s="151" t="s">
        <v>2314</v>
      </c>
      <c r="C197" s="100" t="s">
        <v>2313</v>
      </c>
      <c r="D197" s="154">
        <v>0</v>
      </c>
      <c r="E197" s="154"/>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4">
      <c r="A198" s="150"/>
      <c r="B198" s="151" t="s">
        <v>2315</v>
      </c>
      <c r="C198" s="100" t="s">
        <v>2316</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2317</v>
      </c>
      <c r="B199" s="151" t="s">
        <v>2304</v>
      </c>
      <c r="C199" s="100" t="s">
        <v>2317</v>
      </c>
      <c r="D199" s="154">
        <v>0</v>
      </c>
      <c r="E199" s="154"/>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2318</v>
      </c>
      <c r="B200" s="151" t="s">
        <v>2306</v>
      </c>
      <c r="C200" s="100" t="s">
        <v>2318</v>
      </c>
      <c r="D200" s="154">
        <v>0</v>
      </c>
      <c r="E200" s="154"/>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2319</v>
      </c>
      <c r="B201" s="151" t="s">
        <v>2308</v>
      </c>
      <c r="C201" s="100" t="s">
        <v>2319</v>
      </c>
      <c r="D201" s="154">
        <v>0</v>
      </c>
      <c r="E201" s="154"/>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2320</v>
      </c>
      <c r="B202" s="151" t="s">
        <v>2310</v>
      </c>
      <c r="C202" s="100" t="s">
        <v>2320</v>
      </c>
      <c r="D202" s="154">
        <v>0</v>
      </c>
      <c r="E202" s="154"/>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2321</v>
      </c>
      <c r="B203" s="151" t="s">
        <v>2312</v>
      </c>
      <c r="C203" s="100" t="s">
        <v>2321</v>
      </c>
      <c r="D203" s="154">
        <v>0</v>
      </c>
      <c r="E203" s="154"/>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2322</v>
      </c>
      <c r="B204" s="151" t="s">
        <v>2314</v>
      </c>
      <c r="C204" s="100" t="s">
        <v>2322</v>
      </c>
      <c r="D204" s="154">
        <v>0</v>
      </c>
      <c r="E204" s="154"/>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2323</v>
      </c>
      <c r="B205" s="151" t="s">
        <v>2324</v>
      </c>
      <c r="C205" s="100" t="s">
        <v>2323</v>
      </c>
      <c r="D205" s="154">
        <v>0</v>
      </c>
      <c r="E205" s="154"/>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2325</v>
      </c>
      <c r="B206" s="151" t="s">
        <v>2326</v>
      </c>
      <c r="C206" s="100" t="s">
        <v>2325</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6">
      <c r="A207" s="150"/>
      <c r="B207" s="151" t="s">
        <v>2327</v>
      </c>
      <c r="C207" s="100" t="s">
        <v>2328</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2329</v>
      </c>
      <c r="B208" s="151" t="s">
        <v>2330</v>
      </c>
      <c r="C208" s="100" t="s">
        <v>2329</v>
      </c>
      <c r="D208" s="154">
        <v>0</v>
      </c>
      <c r="E208" s="154"/>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2331</v>
      </c>
      <c r="B209" s="151" t="s">
        <v>2332</v>
      </c>
      <c r="C209" s="100" t="s">
        <v>2331</v>
      </c>
      <c r="D209" s="154">
        <v>0</v>
      </c>
      <c r="E209" s="154"/>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2333</v>
      </c>
      <c r="B210" s="151" t="s">
        <v>2334</v>
      </c>
      <c r="C210" s="100" t="s">
        <v>2333</v>
      </c>
      <c r="D210" s="154">
        <v>0</v>
      </c>
      <c r="E210" s="154"/>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2335</v>
      </c>
      <c r="B211" s="151" t="s">
        <v>2336</v>
      </c>
      <c r="C211" s="100" t="s">
        <v>2335</v>
      </c>
      <c r="D211" s="154">
        <v>0</v>
      </c>
      <c r="E211" s="154"/>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2337</v>
      </c>
      <c r="B212" s="151" t="s">
        <v>2338</v>
      </c>
      <c r="C212" s="100" t="s">
        <v>2337</v>
      </c>
      <c r="D212" s="154">
        <v>0</v>
      </c>
      <c r="E212" s="154"/>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2339</v>
      </c>
      <c r="B213" s="151" t="s">
        <v>2340</v>
      </c>
      <c r="C213" s="100" t="s">
        <v>2339</v>
      </c>
      <c r="D213" s="154">
        <v>0</v>
      </c>
      <c r="E213" s="154"/>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4">
      <c r="A214" s="150" t="s">
        <v>2341</v>
      </c>
      <c r="B214" s="151" t="s">
        <v>2342</v>
      </c>
      <c r="C214" s="100" t="s">
        <v>2341</v>
      </c>
      <c r="D214" s="154">
        <v>0</v>
      </c>
      <c r="E214" s="154"/>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2343</v>
      </c>
      <c r="B215" s="151" t="s">
        <v>2344</v>
      </c>
      <c r="C215" s="100" t="s">
        <v>2343</v>
      </c>
      <c r="D215" s="154">
        <v>0</v>
      </c>
      <c r="E215" s="154"/>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2345</v>
      </c>
      <c r="B216" s="151" t="s">
        <v>2346</v>
      </c>
      <c r="C216" s="100" t="s">
        <v>2345</v>
      </c>
      <c r="D216" s="154">
        <v>0</v>
      </c>
      <c r="E216" s="154"/>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2347</v>
      </c>
      <c r="B217" s="151" t="s">
        <v>2348</v>
      </c>
      <c r="C217" s="100" t="s">
        <v>2347</v>
      </c>
      <c r="D217" s="154">
        <v>0</v>
      </c>
      <c r="E217" s="154"/>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2349</v>
      </c>
      <c r="B218" s="151" t="s">
        <v>2350</v>
      </c>
      <c r="C218" s="100" t="s">
        <v>2349</v>
      </c>
      <c r="D218" s="154">
        <v>0</v>
      </c>
      <c r="E218" s="154"/>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2351</v>
      </c>
      <c r="B219" s="151" t="s">
        <v>2352</v>
      </c>
      <c r="C219" s="100" t="s">
        <v>2351</v>
      </c>
      <c r="D219" s="154">
        <v>0</v>
      </c>
      <c r="E219" s="154"/>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2353</v>
      </c>
      <c r="B220" s="151" t="s">
        <v>2354</v>
      </c>
      <c r="C220" s="100" t="s">
        <v>2353</v>
      </c>
      <c r="D220" s="154">
        <v>0</v>
      </c>
      <c r="E220" s="154"/>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2355</v>
      </c>
      <c r="B221" s="151" t="s">
        <v>2356</v>
      </c>
      <c r="C221" s="100" t="s">
        <v>2355</v>
      </c>
      <c r="D221" s="154">
        <v>0</v>
      </c>
      <c r="E221" s="154"/>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24">
      <c r="A222" s="150" t="s">
        <v>2357</v>
      </c>
      <c r="B222" s="151" t="s">
        <v>2358</v>
      </c>
      <c r="C222" s="100" t="s">
        <v>2357</v>
      </c>
      <c r="D222" s="154">
        <v>0</v>
      </c>
      <c r="E222" s="154"/>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4">
      <c r="A223" s="150" t="s">
        <v>2359</v>
      </c>
      <c r="B223" s="156" t="s">
        <v>2360</v>
      </c>
      <c r="C223" s="100" t="s">
        <v>2359</v>
      </c>
      <c r="D223" s="154">
        <v>0</v>
      </c>
      <c r="E223" s="154"/>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4">
      <c r="A224" s="150"/>
      <c r="B224" s="151" t="s">
        <v>2361</v>
      </c>
      <c r="C224" s="100" t="s">
        <v>2362</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2363</v>
      </c>
      <c r="B225" s="151" t="s">
        <v>2364</v>
      </c>
      <c r="C225" s="100" t="s">
        <v>2363</v>
      </c>
      <c r="D225" s="154">
        <v>0</v>
      </c>
      <c r="E225" s="154"/>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2365</v>
      </c>
      <c r="B226" s="151" t="s">
        <v>2366</v>
      </c>
      <c r="C226" s="100" t="s">
        <v>2365</v>
      </c>
      <c r="D226" s="154">
        <v>0</v>
      </c>
      <c r="E226" s="154"/>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2367</v>
      </c>
      <c r="C227" s="100" t="s">
        <v>2368</v>
      </c>
      <c r="D227" s="154">
        <v>0</v>
      </c>
      <c r="E227" s="154"/>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2369</v>
      </c>
      <c r="C228" s="100" t="s">
        <v>2370</v>
      </c>
      <c r="D228" s="154">
        <v>0</v>
      </c>
      <c r="E228" s="154"/>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2371</v>
      </c>
      <c r="C229" s="100" t="s">
        <v>2372</v>
      </c>
      <c r="D229" s="154">
        <v>0</v>
      </c>
      <c r="E229" s="154"/>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2373</v>
      </c>
      <c r="C230" s="100" t="s">
        <v>2374</v>
      </c>
      <c r="D230" s="154">
        <v>0</v>
      </c>
      <c r="E230" s="154"/>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2375</v>
      </c>
      <c r="C231" s="100" t="s">
        <v>2376</v>
      </c>
      <c r="D231" s="154">
        <v>0</v>
      </c>
      <c r="E231" s="154"/>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2377</v>
      </c>
      <c r="C232" s="100" t="s">
        <v>2378</v>
      </c>
      <c r="D232" s="154">
        <v>0</v>
      </c>
      <c r="E232" s="154"/>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2379</v>
      </c>
      <c r="C233" s="100" t="s">
        <v>2380</v>
      </c>
      <c r="D233" s="154">
        <v>0</v>
      </c>
      <c r="E233" s="154"/>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2381</v>
      </c>
      <c r="B234" s="151" t="s">
        <v>2382</v>
      </c>
      <c r="C234" s="100" t="s">
        <v>2381</v>
      </c>
      <c r="D234" s="152">
        <f t="shared" ref="D234:E234" si="40">SUM(D235:D236)</f>
        <v>0</v>
      </c>
      <c r="E234" s="152">
        <f t="shared" si="40"/>
        <v>0</v>
      </c>
      <c r="F234" s="153" t="str">
        <f t="shared" si="1"/>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2383</v>
      </c>
      <c r="B235" s="151" t="s">
        <v>2384</v>
      </c>
      <c r="C235" s="100" t="s">
        <v>2383</v>
      </c>
      <c r="D235" s="154">
        <v>0</v>
      </c>
      <c r="E235" s="154"/>
      <c r="F235" s="153" t="str">
        <f t="shared" si="1"/>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2385</v>
      </c>
      <c r="B236" s="151" t="s">
        <v>2386</v>
      </c>
      <c r="C236" s="100" t="s">
        <v>2385</v>
      </c>
      <c r="D236" s="154">
        <v>0</v>
      </c>
      <c r="E236" s="154"/>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2387</v>
      </c>
      <c r="B237" s="151" t="s">
        <v>2388</v>
      </c>
      <c r="C237" s="100" t="s">
        <v>2387</v>
      </c>
      <c r="D237" s="152">
        <f t="shared" ref="D237:E237" si="41">+D238+D245-D254+SUM(D255:D257)</f>
        <v>4825500.4400000004</v>
      </c>
      <c r="E237" s="152">
        <f t="shared" si="41"/>
        <v>5677512.71</v>
      </c>
      <c r="F237" s="153">
        <f t="shared" si="1"/>
        <v>117.656454094117</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2389</v>
      </c>
      <c r="B238" s="151" t="s">
        <v>2390</v>
      </c>
      <c r="C238" s="100" t="s">
        <v>2389</v>
      </c>
      <c r="D238" s="152">
        <f t="shared" ref="D238:E238" si="42">D239-D242</f>
        <v>4642073.58</v>
      </c>
      <c r="E238" s="152">
        <f t="shared" si="42"/>
        <v>5366810.4800000004</v>
      </c>
      <c r="F238" s="153">
        <f t="shared" si="1"/>
        <v>115.61235270208699</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2391</v>
      </c>
      <c r="B239" s="151" t="s">
        <v>2392</v>
      </c>
      <c r="C239" s="100" t="s">
        <v>2391</v>
      </c>
      <c r="D239" s="152">
        <f t="shared" ref="D239:E239" si="43">SUM(D240:D241)</f>
        <v>4642073.58</v>
      </c>
      <c r="E239" s="152">
        <f t="shared" si="43"/>
        <v>5366810.4800000004</v>
      </c>
      <c r="F239" s="153">
        <f t="shared" si="1"/>
        <v>115.61235270208699</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2393</v>
      </c>
      <c r="B240" s="151" t="s">
        <v>2394</v>
      </c>
      <c r="C240" s="100" t="s">
        <v>2393</v>
      </c>
      <c r="D240" s="154">
        <v>4642073.58</v>
      </c>
      <c r="E240" s="154">
        <v>5366810.4800000004</v>
      </c>
      <c r="F240" s="153">
        <f t="shared" si="1"/>
        <v>115.61235270208699</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2395</v>
      </c>
      <c r="B241" s="151" t="s">
        <v>2396</v>
      </c>
      <c r="C241" s="100" t="s">
        <v>2395</v>
      </c>
      <c r="D241" s="154">
        <v>0</v>
      </c>
      <c r="E241" s="154">
        <v>0</v>
      </c>
      <c r="F241" s="153" t="str">
        <f t="shared" si="1"/>
        <v>-</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2397</v>
      </c>
      <c r="B242" s="151" t="s">
        <v>2398</v>
      </c>
      <c r="C242" s="100" t="s">
        <v>2397</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2399</v>
      </c>
      <c r="B243" s="151" t="s">
        <v>2400</v>
      </c>
      <c r="C243" s="100" t="s">
        <v>2399</v>
      </c>
      <c r="D243" s="154">
        <v>0</v>
      </c>
      <c r="E243" s="154"/>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2401</v>
      </c>
      <c r="B244" s="151" t="s">
        <v>2402</v>
      </c>
      <c r="C244" s="100" t="s">
        <v>2401</v>
      </c>
      <c r="D244" s="154">
        <v>0</v>
      </c>
      <c r="E244" s="154"/>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2403</v>
      </c>
      <c r="B245" s="151" t="s">
        <v>2404</v>
      </c>
      <c r="C245" s="100" t="s">
        <v>2403</v>
      </c>
      <c r="D245" s="152">
        <f t="shared" ref="D245:E245" si="45">D246-D250</f>
        <v>69927.45</v>
      </c>
      <c r="E245" s="152">
        <f t="shared" si="45"/>
        <v>37331.839999999997</v>
      </c>
      <c r="F245" s="153">
        <f t="shared" si="1"/>
        <v>53.386531326396103</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2405</v>
      </c>
      <c r="B246" s="151" t="s">
        <v>2406</v>
      </c>
      <c r="C246" s="100" t="s">
        <v>2405</v>
      </c>
      <c r="D246" s="152">
        <f t="shared" ref="D246:E246" si="46">SUM(D247:D249)</f>
        <v>69927.45</v>
      </c>
      <c r="E246" s="152">
        <f t="shared" si="46"/>
        <v>37331.839999999997</v>
      </c>
      <c r="F246" s="153">
        <f t="shared" si="1"/>
        <v>53.386531326396103</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625</v>
      </c>
      <c r="B247" s="151" t="s">
        <v>2407</v>
      </c>
      <c r="C247" s="100" t="s">
        <v>625</v>
      </c>
      <c r="D247" s="154">
        <v>69927.45</v>
      </c>
      <c r="E247" s="154">
        <v>37331.839999999997</v>
      </c>
      <c r="F247" s="153">
        <f t="shared" si="1"/>
        <v>53.386531326396103</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825</v>
      </c>
      <c r="B248" s="151" t="s">
        <v>2408</v>
      </c>
      <c r="C248" s="100" t="s">
        <v>825</v>
      </c>
      <c r="D248" s="154">
        <v>0</v>
      </c>
      <c r="E248" s="154">
        <v>0</v>
      </c>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1273</v>
      </c>
      <c r="B249" s="151" t="s">
        <v>2409</v>
      </c>
      <c r="C249" s="100" t="s">
        <v>1273</v>
      </c>
      <c r="D249" s="154">
        <v>0</v>
      </c>
      <c r="E249" s="154">
        <v>0</v>
      </c>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2410</v>
      </c>
      <c r="B250" s="151" t="s">
        <v>2411</v>
      </c>
      <c r="C250" s="100" t="s">
        <v>2410</v>
      </c>
      <c r="D250" s="152">
        <f t="shared" ref="D250:E250" si="47">SUM(D251:D253)</f>
        <v>0</v>
      </c>
      <c r="E250" s="152">
        <f t="shared" si="47"/>
        <v>0</v>
      </c>
      <c r="F250" s="153" t="str">
        <f t="shared" si="1"/>
        <v>-</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627</v>
      </c>
      <c r="B251" s="151" t="s">
        <v>2412</v>
      </c>
      <c r="C251" s="100" t="s">
        <v>627</v>
      </c>
      <c r="D251" s="154">
        <v>0</v>
      </c>
      <c r="E251" s="154">
        <v>0</v>
      </c>
      <c r="F251" s="153" t="str">
        <f t="shared" si="1"/>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827</v>
      </c>
      <c r="B252" s="151" t="s">
        <v>2413</v>
      </c>
      <c r="C252" s="100" t="s">
        <v>827</v>
      </c>
      <c r="D252" s="154">
        <v>0</v>
      </c>
      <c r="E252" s="154">
        <v>0</v>
      </c>
      <c r="F252" s="153" t="str">
        <f t="shared" si="1"/>
        <v>-</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1275</v>
      </c>
      <c r="B253" s="151" t="s">
        <v>2414</v>
      </c>
      <c r="C253" s="100" t="s">
        <v>1275</v>
      </c>
      <c r="D253" s="154">
        <v>0</v>
      </c>
      <c r="E253" s="154">
        <v>0</v>
      </c>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2415</v>
      </c>
      <c r="B254" s="151" t="s">
        <v>2416</v>
      </c>
      <c r="C254" s="100" t="s">
        <v>2415</v>
      </c>
      <c r="D254" s="154">
        <v>0</v>
      </c>
      <c r="E254" s="154">
        <v>0</v>
      </c>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629</v>
      </c>
      <c r="B255" s="151" t="s">
        <v>2417</v>
      </c>
      <c r="C255" s="100" t="s">
        <v>629</v>
      </c>
      <c r="D255" s="154">
        <v>49206.07</v>
      </c>
      <c r="E255" s="154">
        <v>245624.39</v>
      </c>
      <c r="F255" s="153">
        <f t="shared" si="1"/>
        <v>499.17497983480501</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829</v>
      </c>
      <c r="B256" s="151" t="s">
        <v>2418</v>
      </c>
      <c r="C256" s="100" t="s">
        <v>829</v>
      </c>
      <c r="D256" s="154">
        <v>62568.31</v>
      </c>
      <c r="E256" s="154">
        <v>27020.97</v>
      </c>
      <c r="F256" s="153">
        <f t="shared" si="1"/>
        <v>43.186351045761</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2419</v>
      </c>
      <c r="B257" s="151" t="s">
        <v>2420</v>
      </c>
      <c r="C257" s="100" t="s">
        <v>2419</v>
      </c>
      <c r="D257" s="154">
        <v>1725.03</v>
      </c>
      <c r="E257" s="154">
        <v>725.03</v>
      </c>
      <c r="F257" s="153">
        <f t="shared" si="1"/>
        <v>42.029993681269303</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2421</v>
      </c>
      <c r="B258" s="151" t="s">
        <v>2422</v>
      </c>
      <c r="C258" s="100" t="s">
        <v>2421</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2423</v>
      </c>
      <c r="B259" s="151" t="s">
        <v>2424</v>
      </c>
      <c r="C259" s="100" t="s">
        <v>2423</v>
      </c>
      <c r="D259" s="152">
        <f t="shared" ref="D259:E259" si="49">D260</f>
        <v>811187.29</v>
      </c>
      <c r="E259" s="152">
        <f t="shared" si="49"/>
        <v>1128529.3500000001</v>
      </c>
      <c r="F259" s="153">
        <f t="shared" si="1"/>
        <v>139.12068937865138</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2425</v>
      </c>
      <c r="B260" s="163" t="s">
        <v>2426</v>
      </c>
      <c r="C260" s="100" t="s">
        <v>2425</v>
      </c>
      <c r="D260" s="164">
        <v>811187.29</v>
      </c>
      <c r="E260" s="164">
        <v>1128529.3500000001</v>
      </c>
      <c r="F260" s="165">
        <f t="shared" si="1"/>
        <v>139.12068937865138</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1294</v>
      </c>
      <c r="B261" s="329"/>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2427</v>
      </c>
      <c r="B262" s="151" t="s">
        <v>2428</v>
      </c>
      <c r="C262" s="100" t="s">
        <v>2429</v>
      </c>
      <c r="D262" s="154">
        <v>0</v>
      </c>
      <c r="E262" s="154"/>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2427</v>
      </c>
      <c r="B263" s="151" t="s">
        <v>2430</v>
      </c>
      <c r="C263" s="100" t="s">
        <v>2431</v>
      </c>
      <c r="D263" s="154">
        <v>0</v>
      </c>
      <c r="E263" s="154"/>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2432</v>
      </c>
      <c r="B264" s="151" t="s">
        <v>2433</v>
      </c>
      <c r="C264" s="100" t="s">
        <v>2434</v>
      </c>
      <c r="D264" s="154">
        <v>57773.51</v>
      </c>
      <c r="E264" s="154">
        <v>245441.43</v>
      </c>
      <c r="F264" s="153">
        <f t="shared" si="50"/>
        <v>424.83385551613526</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2432</v>
      </c>
      <c r="B265" s="151" t="s">
        <v>2435</v>
      </c>
      <c r="C265" s="100" t="s">
        <v>2436</v>
      </c>
      <c r="D265" s="154">
        <v>0</v>
      </c>
      <c r="E265" s="154">
        <v>5701.71</v>
      </c>
      <c r="F265" s="153" t="str">
        <f t="shared" si="50"/>
        <v>-</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2437</v>
      </c>
      <c r="B266" s="151" t="s">
        <v>2438</v>
      </c>
      <c r="C266" s="100" t="s">
        <v>2439</v>
      </c>
      <c r="D266" s="154">
        <v>8873.11</v>
      </c>
      <c r="E266" s="154">
        <v>2994.39</v>
      </c>
      <c r="F266" s="153">
        <f t="shared" si="50"/>
        <v>33.746792274636512</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2437</v>
      </c>
      <c r="B267" s="151" t="s">
        <v>2440</v>
      </c>
      <c r="C267" s="100" t="s">
        <v>2441</v>
      </c>
      <c r="D267" s="154">
        <v>53695.19</v>
      </c>
      <c r="E267" s="154">
        <v>24026.57</v>
      </c>
      <c r="F267" s="153">
        <f t="shared" si="50"/>
        <v>44.746224010009087</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2442</v>
      </c>
      <c r="B268" s="151" t="s">
        <v>2443</v>
      </c>
      <c r="C268" s="100" t="s">
        <v>2442</v>
      </c>
      <c r="D268" s="154">
        <v>0</v>
      </c>
      <c r="E268" s="154"/>
      <c r="F268" s="153" t="str">
        <f t="shared" si="50"/>
        <v>-</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2444</v>
      </c>
      <c r="B269" s="151" t="s">
        <v>2445</v>
      </c>
      <c r="C269" s="100" t="s">
        <v>2444</v>
      </c>
      <c r="D269" s="154">
        <v>0</v>
      </c>
      <c r="E269" s="154"/>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2446</v>
      </c>
      <c r="B270" s="151" t="s">
        <v>2447</v>
      </c>
      <c r="C270" s="100" t="s">
        <v>2446</v>
      </c>
      <c r="D270" s="154">
        <v>0</v>
      </c>
      <c r="E270" s="154"/>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2448</v>
      </c>
      <c r="B271" s="151" t="s">
        <v>2449</v>
      </c>
      <c r="C271" s="100" t="s">
        <v>2448</v>
      </c>
      <c r="D271" s="154">
        <v>0</v>
      </c>
      <c r="E271" s="154"/>
      <c r="F271" s="153" t="str">
        <f t="shared" si="50"/>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2450</v>
      </c>
      <c r="B272" s="151" t="s">
        <v>2451</v>
      </c>
      <c r="C272" s="100" t="s">
        <v>2450</v>
      </c>
      <c r="D272" s="154">
        <v>0</v>
      </c>
      <c r="E272" s="154"/>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24">
      <c r="A273" s="150" t="s">
        <v>2452</v>
      </c>
      <c r="B273" s="151" t="s">
        <v>2453</v>
      </c>
      <c r="C273" s="100" t="s">
        <v>2452</v>
      </c>
      <c r="D273" s="154">
        <v>0</v>
      </c>
      <c r="E273" s="154"/>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4">
      <c r="A274" s="150">
        <v>16371</v>
      </c>
      <c r="B274" s="151" t="s">
        <v>2454</v>
      </c>
      <c r="C274" s="100">
        <v>16371</v>
      </c>
      <c r="D274" s="154">
        <v>0</v>
      </c>
      <c r="E274" s="154"/>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4">
      <c r="A275" s="150">
        <v>16372</v>
      </c>
      <c r="B275" s="151" t="s">
        <v>2455</v>
      </c>
      <c r="C275" s="100">
        <v>16372</v>
      </c>
      <c r="D275" s="154">
        <v>0</v>
      </c>
      <c r="E275" s="154"/>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4">
      <c r="A276" s="150">
        <v>16373</v>
      </c>
      <c r="B276" s="151" t="s">
        <v>2456</v>
      </c>
      <c r="C276" s="100">
        <v>16373</v>
      </c>
      <c r="D276" s="154">
        <v>0</v>
      </c>
      <c r="E276" s="154"/>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4">
      <c r="A277" s="150">
        <v>16374</v>
      </c>
      <c r="B277" s="151" t="s">
        <v>2457</v>
      </c>
      <c r="C277" s="100">
        <v>16374</v>
      </c>
      <c r="D277" s="154">
        <v>0</v>
      </c>
      <c r="E277" s="154"/>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4">
      <c r="A278" s="150">
        <v>16375</v>
      </c>
      <c r="B278" s="151" t="s">
        <v>2458</v>
      </c>
      <c r="C278" s="100">
        <v>16375</v>
      </c>
      <c r="D278" s="154">
        <v>0</v>
      </c>
      <c r="E278" s="154"/>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4">
      <c r="A279" s="150">
        <v>16376</v>
      </c>
      <c r="B279" s="151" t="s">
        <v>2459</v>
      </c>
      <c r="C279" s="100">
        <v>16376</v>
      </c>
      <c r="D279" s="154">
        <v>0</v>
      </c>
      <c r="E279" s="154"/>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4">
      <c r="A280" s="150">
        <v>16377</v>
      </c>
      <c r="B280" s="151" t="s">
        <v>2460</v>
      </c>
      <c r="C280" s="100">
        <v>16377</v>
      </c>
      <c r="D280" s="154">
        <v>0</v>
      </c>
      <c r="E280" s="154"/>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4">
      <c r="A281" s="150">
        <v>16378</v>
      </c>
      <c r="B281" s="151" t="s">
        <v>2461</v>
      </c>
      <c r="C281" s="100">
        <v>16378</v>
      </c>
      <c r="D281" s="154">
        <v>0</v>
      </c>
      <c r="E281" s="154"/>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4">
      <c r="A282" s="150" t="s">
        <v>2462</v>
      </c>
      <c r="B282" s="151" t="s">
        <v>2463</v>
      </c>
      <c r="C282" s="100" t="s">
        <v>2462</v>
      </c>
      <c r="D282" s="154">
        <v>0</v>
      </c>
      <c r="E282" s="154"/>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4">
      <c r="A283" s="150" t="s">
        <v>2464</v>
      </c>
      <c r="B283" s="151" t="s">
        <v>2465</v>
      </c>
      <c r="C283" s="100" t="s">
        <v>2464</v>
      </c>
      <c r="D283" s="154">
        <v>0</v>
      </c>
      <c r="E283" s="154"/>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4">
      <c r="A284" s="150" t="s">
        <v>2466</v>
      </c>
      <c r="B284" s="151" t="s">
        <v>2467</v>
      </c>
      <c r="C284" s="100" t="s">
        <v>2466</v>
      </c>
      <c r="D284" s="154">
        <v>0</v>
      </c>
      <c r="E284" s="154"/>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4">
      <c r="A285" s="150" t="s">
        <v>2468</v>
      </c>
      <c r="B285" s="151" t="s">
        <v>2469</v>
      </c>
      <c r="C285" s="100" t="s">
        <v>2468</v>
      </c>
      <c r="D285" s="154">
        <v>0</v>
      </c>
      <c r="E285" s="154"/>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24">
      <c r="A286" s="150" t="s">
        <v>2470</v>
      </c>
      <c r="B286" s="151" t="s">
        <v>2471</v>
      </c>
      <c r="C286" s="100" t="s">
        <v>2470</v>
      </c>
      <c r="D286" s="154">
        <v>0</v>
      </c>
      <c r="E286" s="154"/>
      <c r="F286" s="153" t="str">
        <f t="shared" si="50"/>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2472</v>
      </c>
      <c r="B287" s="151" t="s">
        <v>2473</v>
      </c>
      <c r="C287" s="100" t="s">
        <v>2474</v>
      </c>
      <c r="D287" s="154">
        <v>17.93</v>
      </c>
      <c r="E287" s="154">
        <v>398.28</v>
      </c>
      <c r="F287" s="153">
        <f t="shared" si="50"/>
        <v>2221.3050752928052</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2472</v>
      </c>
      <c r="B288" s="151" t="s">
        <v>2475</v>
      </c>
      <c r="C288" s="100" t="s">
        <v>2476</v>
      </c>
      <c r="D288" s="154">
        <v>58377.4</v>
      </c>
      <c r="E288" s="154">
        <v>73630.53</v>
      </c>
      <c r="F288" s="153">
        <f t="shared" si="50"/>
        <v>126.12848465330761</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2477</v>
      </c>
      <c r="B289" s="151" t="s">
        <v>2478</v>
      </c>
      <c r="C289" s="100" t="s">
        <v>2479</v>
      </c>
      <c r="D289" s="154">
        <v>49814.76</v>
      </c>
      <c r="E289" s="154">
        <v>0</v>
      </c>
      <c r="F289" s="153">
        <f t="shared" si="50"/>
        <v>0</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2477</v>
      </c>
      <c r="B290" s="151" t="s">
        <v>2480</v>
      </c>
      <c r="C290" s="100" t="s">
        <v>2481</v>
      </c>
      <c r="D290" s="154">
        <v>29575.71</v>
      </c>
      <c r="E290" s="154">
        <v>79556.69</v>
      </c>
      <c r="F290" s="153">
        <f t="shared" si="50"/>
        <v>268.99333946674483</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2482</v>
      </c>
      <c r="B291" s="151" t="s">
        <v>2483</v>
      </c>
      <c r="C291" s="100" t="s">
        <v>2484</v>
      </c>
      <c r="D291" s="154">
        <v>0</v>
      </c>
      <c r="E291" s="154">
        <v>0</v>
      </c>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2482</v>
      </c>
      <c r="B292" s="151" t="s">
        <v>2485</v>
      </c>
      <c r="C292" s="100" t="s">
        <v>2486</v>
      </c>
      <c r="D292" s="154">
        <v>0</v>
      </c>
      <c r="E292" s="154"/>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2487</v>
      </c>
      <c r="B293" s="151" t="s">
        <v>2488</v>
      </c>
      <c r="C293" s="100" t="s">
        <v>2489</v>
      </c>
      <c r="D293" s="154">
        <v>0</v>
      </c>
      <c r="E293" s="154"/>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2487</v>
      </c>
      <c r="B294" s="151" t="s">
        <v>2490</v>
      </c>
      <c r="C294" s="100" t="s">
        <v>2491</v>
      </c>
      <c r="D294" s="154">
        <v>0</v>
      </c>
      <c r="E294" s="154"/>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2492</v>
      </c>
      <c r="B295" s="156" t="s">
        <v>2493</v>
      </c>
      <c r="C295" s="100" t="s">
        <v>2492</v>
      </c>
      <c r="D295" s="154">
        <v>0</v>
      </c>
      <c r="E295" s="154"/>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2494</v>
      </c>
      <c r="B296" s="156" t="s">
        <v>2495</v>
      </c>
      <c r="C296" s="100" t="s">
        <v>2494</v>
      </c>
      <c r="D296" s="154">
        <v>0</v>
      </c>
      <c r="E296" s="154"/>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2496</v>
      </c>
      <c r="B297" s="156" t="s">
        <v>2497</v>
      </c>
      <c r="C297" s="100" t="s">
        <v>2496</v>
      </c>
      <c r="D297" s="154">
        <v>0</v>
      </c>
      <c r="E297" s="154"/>
      <c r="F297" s="153" t="str">
        <f t="shared" si="5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2498</v>
      </c>
      <c r="C298" s="100" t="s">
        <v>2499</v>
      </c>
      <c r="D298" s="154">
        <v>0</v>
      </c>
      <c r="E298" s="154"/>
      <c r="F298" s="153" t="str">
        <f t="shared" si="50"/>
        <v>-</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2500</v>
      </c>
      <c r="C299" s="100" t="s">
        <v>2501</v>
      </c>
      <c r="D299" s="154">
        <v>0</v>
      </c>
      <c r="E299" s="154"/>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2502</v>
      </c>
      <c r="C300" s="100" t="s">
        <v>2503</v>
      </c>
      <c r="D300" s="154">
        <v>0</v>
      </c>
      <c r="E300" s="154"/>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2504</v>
      </c>
      <c r="C301" s="100" t="s">
        <v>2505</v>
      </c>
      <c r="D301" s="154">
        <v>0</v>
      </c>
      <c r="E301" s="154"/>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2506</v>
      </c>
      <c r="C302" s="100" t="s">
        <v>2507</v>
      </c>
      <c r="D302" s="154">
        <v>0</v>
      </c>
      <c r="E302" s="154"/>
      <c r="F302" s="153" t="str">
        <f t="shared" si="50"/>
        <v>-</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2508</v>
      </c>
      <c r="B303" s="156" t="s">
        <v>2509</v>
      </c>
      <c r="C303" s="100" t="s">
        <v>2508</v>
      </c>
      <c r="D303" s="154">
        <v>0</v>
      </c>
      <c r="E303" s="154"/>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2510</v>
      </c>
      <c r="C304" s="100" t="s">
        <v>2511</v>
      </c>
      <c r="D304" s="154">
        <v>0</v>
      </c>
      <c r="E304" s="154"/>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24">
      <c r="A305" s="150">
        <v>26233</v>
      </c>
      <c r="B305" s="156" t="s">
        <v>2512</v>
      </c>
      <c r="C305" s="100" t="s">
        <v>2513</v>
      </c>
      <c r="D305" s="154">
        <v>0</v>
      </c>
      <c r="E305" s="154"/>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24">
      <c r="A306" s="150" t="s">
        <v>1952</v>
      </c>
      <c r="B306" s="156" t="s">
        <v>1953</v>
      </c>
      <c r="C306" s="100" t="s">
        <v>1952</v>
      </c>
      <c r="D306" s="154">
        <v>0</v>
      </c>
      <c r="E306" s="154"/>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4">
      <c r="A307" s="150">
        <v>26244</v>
      </c>
      <c r="B307" s="156" t="s">
        <v>2514</v>
      </c>
      <c r="C307" s="100" t="s">
        <v>2515</v>
      </c>
      <c r="D307" s="154">
        <v>0</v>
      </c>
      <c r="E307" s="154"/>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2516</v>
      </c>
      <c r="C308" s="100" t="s">
        <v>2517</v>
      </c>
      <c r="D308" s="154">
        <v>0</v>
      </c>
      <c r="E308" s="154"/>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4">
      <c r="A309" s="150" t="s">
        <v>2518</v>
      </c>
      <c r="B309" s="156" t="s">
        <v>2519</v>
      </c>
      <c r="C309" s="100" t="s">
        <v>2518</v>
      </c>
      <c r="D309" s="154">
        <v>0</v>
      </c>
      <c r="E309" s="154"/>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4">
      <c r="A310" s="150">
        <v>26434</v>
      </c>
      <c r="B310" s="156" t="s">
        <v>2520</v>
      </c>
      <c r="C310" s="100" t="s">
        <v>2521</v>
      </c>
      <c r="D310" s="154">
        <v>0</v>
      </c>
      <c r="E310" s="154"/>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4">
      <c r="A311" s="150">
        <v>26443</v>
      </c>
      <c r="B311" s="156" t="s">
        <v>2522</v>
      </c>
      <c r="C311" s="100" t="s">
        <v>2523</v>
      </c>
      <c r="D311" s="154">
        <v>0</v>
      </c>
      <c r="E311" s="154"/>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4">
      <c r="A312" s="150" t="s">
        <v>1954</v>
      </c>
      <c r="B312" s="156" t="s">
        <v>1955</v>
      </c>
      <c r="C312" s="100" t="s">
        <v>1954</v>
      </c>
      <c r="D312" s="154">
        <v>0</v>
      </c>
      <c r="E312" s="154"/>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4">
      <c r="A313" s="150">
        <v>26454</v>
      </c>
      <c r="B313" s="156" t="s">
        <v>1956</v>
      </c>
      <c r="C313" s="100" t="s">
        <v>1957</v>
      </c>
      <c r="D313" s="154">
        <v>0</v>
      </c>
      <c r="E313" s="154"/>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1958</v>
      </c>
      <c r="B314" s="156" t="s">
        <v>1959</v>
      </c>
      <c r="C314" s="100" t="s">
        <v>1958</v>
      </c>
      <c r="D314" s="154">
        <v>0</v>
      </c>
      <c r="E314" s="154"/>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2524</v>
      </c>
      <c r="C315" s="100" t="s">
        <v>2525</v>
      </c>
      <c r="D315" s="154">
        <v>0</v>
      </c>
      <c r="E315" s="154"/>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2526</v>
      </c>
      <c r="C316" s="100" t="s">
        <v>2527</v>
      </c>
      <c r="D316" s="154">
        <v>0</v>
      </c>
      <c r="E316" s="154"/>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1963</v>
      </c>
      <c r="B317" s="156" t="s">
        <v>1964</v>
      </c>
      <c r="C317" s="100" t="s">
        <v>1963</v>
      </c>
      <c r="D317" s="154">
        <v>0</v>
      </c>
      <c r="E317" s="154"/>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2528</v>
      </c>
      <c r="C318" s="100" t="s">
        <v>2529</v>
      </c>
      <c r="D318" s="154">
        <v>0</v>
      </c>
      <c r="E318" s="154"/>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4">
      <c r="A319" s="150">
        <v>26534</v>
      </c>
      <c r="B319" s="156" t="s">
        <v>1965</v>
      </c>
      <c r="C319" s="100" t="s">
        <v>1966</v>
      </c>
      <c r="D319" s="154">
        <v>0</v>
      </c>
      <c r="E319" s="154"/>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2530</v>
      </c>
      <c r="C320" s="100" t="s">
        <v>2531</v>
      </c>
      <c r="D320" s="154">
        <v>0</v>
      </c>
      <c r="E320" s="154"/>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2532</v>
      </c>
      <c r="C321" s="100" t="s">
        <v>2533</v>
      </c>
      <c r="D321" s="154">
        <v>0</v>
      </c>
      <c r="E321" s="154"/>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2534</v>
      </c>
      <c r="C322" s="171" t="s">
        <v>2535</v>
      </c>
      <c r="D322" s="164">
        <v>0</v>
      </c>
      <c r="E322" s="164"/>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r:id="rId1"/>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E141" sqref="E141"/>
    </sheetView>
  </sheetViews>
  <sheetFormatPr defaultColWidth="14.42578125" defaultRowHeight="15" customHeight="1"/>
  <cols>
    <col min="1" max="1" width="13.28515625" style="113" customWidth="1"/>
    <col min="2" max="2" width="60.7109375" style="114" customWidth="1"/>
    <col min="3" max="3" width="12.7109375" style="113" customWidth="1"/>
    <col min="4" max="5" width="14.7109375" style="115" customWidth="1"/>
    <col min="6" max="6" width="8.7109375" style="44" customWidth="1"/>
    <col min="7" max="25" width="8" style="44" customWidth="1"/>
    <col min="26" max="26" width="14.42578125" style="44" customWidth="1"/>
    <col min="27" max="16384" width="14.42578125" style="44"/>
  </cols>
  <sheetData>
    <row r="1" spans="1:25" ht="15" customHeight="1">
      <c r="A1" s="49" t="s">
        <v>48</v>
      </c>
      <c r="B1" s="50" t="s">
        <v>49</v>
      </c>
      <c r="C1" s="49" t="s">
        <v>34</v>
      </c>
      <c r="D1" s="51" t="s">
        <v>35</v>
      </c>
      <c r="E1" s="52" t="s">
        <v>50</v>
      </c>
      <c r="F1" s="53" t="s">
        <v>39</v>
      </c>
    </row>
    <row r="2" spans="1:25" ht="50.1" customHeight="1">
      <c r="A2" s="335" t="s">
        <v>2536</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2537</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1974</v>
      </c>
      <c r="B5" s="118" t="s">
        <v>2538</v>
      </c>
      <c r="C5" s="119" t="s">
        <v>1974</v>
      </c>
      <c r="D5" s="96">
        <f t="shared" ref="D5:E5" si="0">D6+D10+D13+SUM(D17:D21)</f>
        <v>294765.12</v>
      </c>
      <c r="E5" s="96">
        <f t="shared" si="0"/>
        <v>422617.95999999996</v>
      </c>
      <c r="F5" s="120">
        <f t="shared" ref="F5:F141" si="1">IF(D5&gt;0,IF(E5/D5&gt;=100,"&gt;&gt;100",E5/D5*100),"-")</f>
        <v>143.37448067125445</v>
      </c>
      <c r="G5" s="85"/>
      <c r="H5" s="85"/>
      <c r="I5" s="85"/>
      <c r="J5" s="85"/>
      <c r="K5" s="85"/>
      <c r="L5" s="85"/>
      <c r="M5" s="85"/>
      <c r="N5" s="85"/>
      <c r="O5" s="85"/>
      <c r="P5" s="85"/>
      <c r="Q5" s="85"/>
      <c r="R5" s="85"/>
      <c r="S5" s="85"/>
      <c r="T5" s="85"/>
      <c r="U5" s="85"/>
      <c r="V5" s="85"/>
      <c r="W5" s="85"/>
      <c r="X5" s="85"/>
      <c r="Y5" s="85"/>
    </row>
    <row r="6" spans="1:25" ht="24">
      <c r="A6" s="121" t="s">
        <v>1976</v>
      </c>
      <c r="B6" s="122" t="s">
        <v>2539</v>
      </c>
      <c r="C6" s="123" t="s">
        <v>1976</v>
      </c>
      <c r="D6" s="101">
        <f t="shared" ref="D6:E6" si="2">SUM(D7:D9)</f>
        <v>135211.13</v>
      </c>
      <c r="E6" s="101">
        <f t="shared" si="2"/>
        <v>163809.65</v>
      </c>
      <c r="F6" s="124">
        <f t="shared" si="1"/>
        <v>121.15101027555941</v>
      </c>
      <c r="G6" s="85"/>
      <c r="H6" s="85"/>
      <c r="I6" s="85"/>
      <c r="J6" s="85"/>
      <c r="K6" s="85"/>
      <c r="L6" s="85"/>
      <c r="M6" s="85"/>
      <c r="N6" s="85"/>
      <c r="O6" s="85"/>
      <c r="P6" s="85"/>
      <c r="Q6" s="85"/>
      <c r="R6" s="85"/>
      <c r="S6" s="85"/>
      <c r="T6" s="85"/>
      <c r="U6" s="85"/>
      <c r="V6" s="85"/>
      <c r="W6" s="85"/>
      <c r="X6" s="85"/>
      <c r="Y6" s="85"/>
    </row>
    <row r="7" spans="1:25" ht="12.75" customHeight="1">
      <c r="A7" s="121" t="s">
        <v>2540</v>
      </c>
      <c r="B7" s="76" t="s">
        <v>2541</v>
      </c>
      <c r="C7" s="123" t="s">
        <v>2540</v>
      </c>
      <c r="D7" s="103">
        <v>135211.13</v>
      </c>
      <c r="E7" s="103">
        <v>163809.65</v>
      </c>
      <c r="F7" s="124">
        <f t="shared" si="1"/>
        <v>121.15101027555941</v>
      </c>
      <c r="G7" s="85"/>
      <c r="H7" s="85"/>
      <c r="I7" s="85"/>
      <c r="J7" s="85"/>
      <c r="K7" s="85"/>
      <c r="L7" s="85"/>
      <c r="M7" s="85"/>
      <c r="N7" s="85"/>
      <c r="O7" s="85"/>
      <c r="P7" s="85"/>
      <c r="Q7" s="85"/>
      <c r="R7" s="85"/>
      <c r="S7" s="85"/>
      <c r="T7" s="85"/>
      <c r="U7" s="85"/>
      <c r="V7" s="85"/>
      <c r="W7" s="85"/>
      <c r="X7" s="85"/>
      <c r="Y7" s="85"/>
    </row>
    <row r="8" spans="1:25" ht="12.75" customHeight="1">
      <c r="A8" s="121" t="s">
        <v>2542</v>
      </c>
      <c r="B8" s="76" t="s">
        <v>2543</v>
      </c>
      <c r="C8" s="123" t="s">
        <v>2542</v>
      </c>
      <c r="D8" s="103">
        <v>0</v>
      </c>
      <c r="E8" s="103"/>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2544</v>
      </c>
      <c r="B9" s="76" t="s">
        <v>2545</v>
      </c>
      <c r="C9" s="123" t="s">
        <v>2544</v>
      </c>
      <c r="D9" s="103">
        <v>0</v>
      </c>
      <c r="E9" s="103"/>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1978</v>
      </c>
      <c r="B10" s="76" t="s">
        <v>2546</v>
      </c>
      <c r="C10" s="123" t="s">
        <v>1978</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2547</v>
      </c>
      <c r="B11" s="76" t="s">
        <v>2548</v>
      </c>
      <c r="C11" s="123" t="s">
        <v>2547</v>
      </c>
      <c r="D11" s="103">
        <v>0</v>
      </c>
      <c r="E11" s="103"/>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2549</v>
      </c>
      <c r="B12" s="76" t="s">
        <v>2550</v>
      </c>
      <c r="C12" s="123" t="s">
        <v>2549</v>
      </c>
      <c r="D12" s="103">
        <v>0</v>
      </c>
      <c r="E12" s="103"/>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2551</v>
      </c>
      <c r="B13" s="76" t="s">
        <v>2552</v>
      </c>
      <c r="C13" s="123" t="s">
        <v>2551</v>
      </c>
      <c r="D13" s="101">
        <f t="shared" ref="D13:E13" si="4">SUM(D14:D16)</f>
        <v>159553.99</v>
      </c>
      <c r="E13" s="101">
        <f t="shared" si="4"/>
        <v>258808.31</v>
      </c>
      <c r="F13" s="124">
        <f t="shared" si="1"/>
        <v>162.207356895305</v>
      </c>
      <c r="G13" s="85"/>
      <c r="H13" s="85"/>
      <c r="I13" s="85"/>
      <c r="J13" s="85"/>
      <c r="K13" s="85"/>
      <c r="L13" s="85"/>
      <c r="M13" s="85"/>
      <c r="N13" s="85"/>
      <c r="O13" s="85"/>
      <c r="P13" s="85"/>
      <c r="Q13" s="85"/>
      <c r="R13" s="85"/>
      <c r="S13" s="85"/>
      <c r="T13" s="85"/>
      <c r="U13" s="85"/>
      <c r="V13" s="85"/>
      <c r="W13" s="85"/>
      <c r="X13" s="85"/>
      <c r="Y13" s="85"/>
    </row>
    <row r="14" spans="1:25" ht="12.75" customHeight="1">
      <c r="A14" s="121" t="s">
        <v>2553</v>
      </c>
      <c r="B14" s="76" t="s">
        <v>2554</v>
      </c>
      <c r="C14" s="123" t="s">
        <v>2553</v>
      </c>
      <c r="D14" s="103">
        <v>137226.46</v>
      </c>
      <c r="E14" s="103">
        <v>221428.7</v>
      </c>
      <c r="F14" s="124">
        <f t="shared" si="1"/>
        <v>161.36006131762099</v>
      </c>
      <c r="G14" s="85"/>
      <c r="H14" s="85"/>
      <c r="I14" s="85"/>
      <c r="J14" s="85"/>
      <c r="K14" s="85"/>
      <c r="L14" s="85"/>
      <c r="M14" s="85"/>
      <c r="N14" s="85"/>
      <c r="O14" s="85"/>
      <c r="P14" s="85"/>
      <c r="Q14" s="85"/>
      <c r="R14" s="85"/>
      <c r="S14" s="85"/>
      <c r="T14" s="85"/>
      <c r="U14" s="85"/>
      <c r="V14" s="85"/>
      <c r="W14" s="85"/>
      <c r="X14" s="85"/>
      <c r="Y14" s="85"/>
    </row>
    <row r="15" spans="1:25" ht="12.75" customHeight="1">
      <c r="A15" s="121" t="s">
        <v>2555</v>
      </c>
      <c r="B15" s="76" t="s">
        <v>2556</v>
      </c>
      <c r="C15" s="123" t="s">
        <v>2555</v>
      </c>
      <c r="D15" s="103">
        <v>0</v>
      </c>
      <c r="E15" s="103"/>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2557</v>
      </c>
      <c r="B16" s="76" t="s">
        <v>2558</v>
      </c>
      <c r="C16" s="123" t="s">
        <v>2557</v>
      </c>
      <c r="D16" s="103">
        <v>22327.53</v>
      </c>
      <c r="E16" s="103">
        <v>37379.61</v>
      </c>
      <c r="F16" s="124">
        <f t="shared" si="1"/>
        <v>167.41489094405</v>
      </c>
      <c r="G16" s="85"/>
      <c r="H16" s="85"/>
      <c r="I16" s="85"/>
      <c r="J16" s="85"/>
      <c r="K16" s="85"/>
      <c r="L16" s="85"/>
      <c r="M16" s="85"/>
      <c r="N16" s="85"/>
      <c r="O16" s="85"/>
      <c r="P16" s="85"/>
      <c r="Q16" s="85"/>
      <c r="R16" s="85"/>
      <c r="S16" s="85"/>
      <c r="T16" s="85"/>
      <c r="U16" s="85"/>
      <c r="V16" s="85"/>
      <c r="W16" s="85"/>
      <c r="X16" s="85"/>
      <c r="Y16" s="85"/>
    </row>
    <row r="17" spans="1:25" ht="12.75" customHeight="1">
      <c r="A17" s="121" t="s">
        <v>2559</v>
      </c>
      <c r="B17" s="76" t="s">
        <v>2560</v>
      </c>
      <c r="C17" s="123" t="s">
        <v>2559</v>
      </c>
      <c r="D17" s="103">
        <v>0</v>
      </c>
      <c r="E17" s="103"/>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2561</v>
      </c>
      <c r="B18" s="76" t="s">
        <v>2562</v>
      </c>
      <c r="C18" s="123" t="s">
        <v>2561</v>
      </c>
      <c r="D18" s="103">
        <v>0</v>
      </c>
      <c r="E18" s="103"/>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2563</v>
      </c>
      <c r="B19" s="76" t="s">
        <v>2564</v>
      </c>
      <c r="C19" s="123" t="s">
        <v>2563</v>
      </c>
      <c r="D19" s="103">
        <v>0</v>
      </c>
      <c r="E19" s="103"/>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2565</v>
      </c>
      <c r="B20" s="76" t="s">
        <v>2566</v>
      </c>
      <c r="C20" s="123" t="s">
        <v>2565</v>
      </c>
      <c r="D20" s="103">
        <v>0</v>
      </c>
      <c r="E20" s="103"/>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2567</v>
      </c>
      <c r="B21" s="76" t="s">
        <v>2568</v>
      </c>
      <c r="C21" s="123" t="s">
        <v>2567</v>
      </c>
      <c r="D21" s="103">
        <v>0</v>
      </c>
      <c r="E21" s="103"/>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1982</v>
      </c>
      <c r="B22" s="76" t="s">
        <v>2569</v>
      </c>
      <c r="C22" s="123" t="s">
        <v>1982</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2570</v>
      </c>
      <c r="B23" s="76" t="s">
        <v>2571</v>
      </c>
      <c r="C23" s="123" t="s">
        <v>2570</v>
      </c>
      <c r="D23" s="103">
        <v>0</v>
      </c>
      <c r="E23" s="103"/>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2572</v>
      </c>
      <c r="B24" s="76" t="s">
        <v>2573</v>
      </c>
      <c r="C24" s="123" t="s">
        <v>2572</v>
      </c>
      <c r="D24" s="103">
        <v>0</v>
      </c>
      <c r="E24" s="103"/>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2574</v>
      </c>
      <c r="B25" s="76" t="s">
        <v>2575</v>
      </c>
      <c r="C25" s="123" t="s">
        <v>2574</v>
      </c>
      <c r="D25" s="103">
        <v>0</v>
      </c>
      <c r="E25" s="103"/>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2576</v>
      </c>
      <c r="B26" s="76" t="s">
        <v>2577</v>
      </c>
      <c r="C26" s="123" t="s">
        <v>2576</v>
      </c>
      <c r="D26" s="103">
        <v>0</v>
      </c>
      <c r="E26" s="103"/>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2578</v>
      </c>
      <c r="B27" s="76" t="s">
        <v>2579</v>
      </c>
      <c r="C27" s="123" t="s">
        <v>2578</v>
      </c>
      <c r="D27" s="103">
        <v>0</v>
      </c>
      <c r="E27" s="103"/>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2037</v>
      </c>
      <c r="B28" s="76" t="s">
        <v>2580</v>
      </c>
      <c r="C28" s="123" t="s">
        <v>2037</v>
      </c>
      <c r="D28" s="101">
        <f t="shared" ref="D28:E28" si="6">SUM(D29:D34)</f>
        <v>18972.89</v>
      </c>
      <c r="E28" s="101">
        <f t="shared" si="6"/>
        <v>14615.71</v>
      </c>
      <c r="F28" s="124">
        <f t="shared" si="1"/>
        <v>77.034705835536897</v>
      </c>
      <c r="G28" s="85"/>
      <c r="H28" s="85"/>
      <c r="I28" s="85"/>
      <c r="J28" s="85"/>
      <c r="K28" s="85"/>
      <c r="L28" s="85"/>
      <c r="M28" s="85"/>
      <c r="N28" s="85"/>
      <c r="O28" s="85"/>
      <c r="P28" s="85"/>
      <c r="Q28" s="85"/>
      <c r="R28" s="85"/>
      <c r="S28" s="85"/>
      <c r="T28" s="85"/>
      <c r="U28" s="85"/>
      <c r="V28" s="85"/>
      <c r="W28" s="85"/>
      <c r="X28" s="85"/>
      <c r="Y28" s="85"/>
    </row>
    <row r="29" spans="1:25" ht="12.75" customHeight="1">
      <c r="A29" s="121" t="s">
        <v>2581</v>
      </c>
      <c r="B29" s="76" t="s">
        <v>2582</v>
      </c>
      <c r="C29" s="123" t="s">
        <v>2581</v>
      </c>
      <c r="D29" s="103">
        <v>0</v>
      </c>
      <c r="E29" s="103"/>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2583</v>
      </c>
      <c r="B30" s="76" t="s">
        <v>2584</v>
      </c>
      <c r="C30" s="123" t="s">
        <v>2583</v>
      </c>
      <c r="D30" s="103">
        <v>6561.37</v>
      </c>
      <c r="E30" s="103">
        <v>14224.99</v>
      </c>
      <c r="F30" s="124">
        <f t="shared" si="1"/>
        <v>216.79908311831201</v>
      </c>
      <c r="G30" s="85"/>
      <c r="H30" s="85"/>
      <c r="I30" s="85"/>
      <c r="J30" s="85"/>
      <c r="K30" s="85"/>
      <c r="L30" s="85"/>
      <c r="M30" s="85"/>
      <c r="N30" s="85"/>
      <c r="O30" s="85"/>
      <c r="P30" s="85"/>
      <c r="Q30" s="85"/>
      <c r="R30" s="85"/>
      <c r="S30" s="85"/>
      <c r="T30" s="85"/>
      <c r="U30" s="85"/>
      <c r="V30" s="85"/>
      <c r="W30" s="85"/>
      <c r="X30" s="85"/>
      <c r="Y30" s="85"/>
    </row>
    <row r="31" spans="1:25" ht="12.75" customHeight="1">
      <c r="A31" s="121" t="s">
        <v>2585</v>
      </c>
      <c r="B31" s="76" t="s">
        <v>2586</v>
      </c>
      <c r="C31" s="123" t="s">
        <v>2585</v>
      </c>
      <c r="D31" s="103">
        <v>0</v>
      </c>
      <c r="E31" s="103"/>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2587</v>
      </c>
      <c r="B32" s="76" t="s">
        <v>2588</v>
      </c>
      <c r="C32" s="123" t="s">
        <v>2587</v>
      </c>
      <c r="D32" s="103">
        <v>0</v>
      </c>
      <c r="E32" s="103"/>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2589</v>
      </c>
      <c r="B33" s="76" t="s">
        <v>2590</v>
      </c>
      <c r="C33" s="123" t="s">
        <v>2589</v>
      </c>
      <c r="D33" s="103">
        <v>0</v>
      </c>
      <c r="E33" s="103"/>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2591</v>
      </c>
      <c r="B34" s="76" t="s">
        <v>2592</v>
      </c>
      <c r="C34" s="123" t="s">
        <v>2591</v>
      </c>
      <c r="D34" s="103">
        <v>12411.52</v>
      </c>
      <c r="E34" s="103">
        <v>390.72</v>
      </c>
      <c r="F34" s="124">
        <f t="shared" si="1"/>
        <v>3.1480431083380598</v>
      </c>
      <c r="G34" s="85"/>
      <c r="H34" s="85"/>
      <c r="I34" s="85"/>
      <c r="J34" s="85"/>
      <c r="K34" s="85"/>
      <c r="L34" s="85"/>
      <c r="M34" s="85"/>
      <c r="N34" s="85"/>
      <c r="O34" s="85"/>
      <c r="P34" s="85"/>
      <c r="Q34" s="85"/>
      <c r="R34" s="85"/>
      <c r="S34" s="85"/>
      <c r="T34" s="85"/>
      <c r="U34" s="85"/>
      <c r="V34" s="85"/>
      <c r="W34" s="85"/>
      <c r="X34" s="85"/>
      <c r="Y34" s="85"/>
    </row>
    <row r="35" spans="1:25" ht="12.75" customHeight="1">
      <c r="A35" s="121" t="s">
        <v>2039</v>
      </c>
      <c r="B35" s="76" t="s">
        <v>2593</v>
      </c>
      <c r="C35" s="123" t="s">
        <v>2039</v>
      </c>
      <c r="D35" s="101">
        <f t="shared" ref="D35:E35" si="7">D36+D39+D43+D50+D54+D60+D61+D66+D74</f>
        <v>332324.26</v>
      </c>
      <c r="E35" s="101">
        <f t="shared" si="7"/>
        <v>282255.25</v>
      </c>
      <c r="F35" s="124">
        <f t="shared" si="1"/>
        <v>84.933687958862819</v>
      </c>
      <c r="G35" s="85"/>
      <c r="H35" s="85"/>
      <c r="I35" s="85"/>
      <c r="J35" s="85"/>
      <c r="K35" s="85"/>
      <c r="L35" s="85"/>
      <c r="M35" s="85"/>
      <c r="N35" s="85"/>
      <c r="O35" s="85"/>
      <c r="P35" s="85"/>
      <c r="Q35" s="85"/>
      <c r="R35" s="85"/>
      <c r="S35" s="85"/>
      <c r="T35" s="85"/>
      <c r="U35" s="85"/>
      <c r="V35" s="85"/>
      <c r="W35" s="85"/>
      <c r="X35" s="85"/>
      <c r="Y35" s="85"/>
    </row>
    <row r="36" spans="1:25" ht="12.75" customHeight="1">
      <c r="A36" s="121" t="s">
        <v>2041</v>
      </c>
      <c r="B36" s="76" t="s">
        <v>2594</v>
      </c>
      <c r="C36" s="123" t="s">
        <v>2041</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2595</v>
      </c>
      <c r="B37" s="76" t="s">
        <v>2596</v>
      </c>
      <c r="C37" s="123" t="s">
        <v>2595</v>
      </c>
      <c r="D37" s="103">
        <v>0</v>
      </c>
      <c r="E37" s="103"/>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2597</v>
      </c>
      <c r="B38" s="76" t="s">
        <v>2598</v>
      </c>
      <c r="C38" s="123" t="s">
        <v>2597</v>
      </c>
      <c r="D38" s="103">
        <v>0</v>
      </c>
      <c r="E38" s="103"/>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2043</v>
      </c>
      <c r="B39" s="76" t="s">
        <v>2599</v>
      </c>
      <c r="C39" s="123" t="s">
        <v>2043</v>
      </c>
      <c r="D39" s="101">
        <f t="shared" ref="D39:E39" si="9">SUM(D40:D42)</f>
        <v>8708.74</v>
      </c>
      <c r="E39" s="101">
        <f t="shared" si="9"/>
        <v>20058.11</v>
      </c>
      <c r="F39" s="124">
        <f t="shared" si="1"/>
        <v>230.32160794787768</v>
      </c>
      <c r="G39" s="85"/>
      <c r="H39" s="85"/>
      <c r="I39" s="85"/>
      <c r="J39" s="85"/>
      <c r="K39" s="85"/>
      <c r="L39" s="85"/>
      <c r="M39" s="85"/>
      <c r="N39" s="85"/>
      <c r="O39" s="85"/>
      <c r="P39" s="85"/>
      <c r="Q39" s="85"/>
      <c r="R39" s="85"/>
      <c r="S39" s="85"/>
      <c r="T39" s="85"/>
      <c r="U39" s="85"/>
      <c r="V39" s="85"/>
      <c r="W39" s="85"/>
      <c r="X39" s="85"/>
      <c r="Y39" s="85"/>
    </row>
    <row r="40" spans="1:25" ht="12.75" customHeight="1">
      <c r="A40" s="121" t="s">
        <v>2600</v>
      </c>
      <c r="B40" s="76" t="s">
        <v>2601</v>
      </c>
      <c r="C40" s="123" t="s">
        <v>2600</v>
      </c>
      <c r="D40" s="103">
        <v>8708.74</v>
      </c>
      <c r="E40" s="103">
        <v>20058.11</v>
      </c>
      <c r="F40" s="124">
        <f t="shared" si="1"/>
        <v>230.32160794787768</v>
      </c>
      <c r="G40" s="85"/>
      <c r="H40" s="85"/>
      <c r="I40" s="85"/>
      <c r="J40" s="85"/>
      <c r="K40" s="85"/>
      <c r="L40" s="85"/>
      <c r="M40" s="85"/>
      <c r="N40" s="85"/>
      <c r="O40" s="85"/>
      <c r="P40" s="85"/>
      <c r="Q40" s="85"/>
      <c r="R40" s="85"/>
      <c r="S40" s="85"/>
      <c r="T40" s="85"/>
      <c r="U40" s="85"/>
      <c r="V40" s="85"/>
      <c r="W40" s="85"/>
      <c r="X40" s="85"/>
      <c r="Y40" s="85"/>
    </row>
    <row r="41" spans="1:25" ht="12.75" customHeight="1">
      <c r="A41" s="121" t="s">
        <v>2602</v>
      </c>
      <c r="B41" s="76" t="s">
        <v>2603</v>
      </c>
      <c r="C41" s="123" t="s">
        <v>2602</v>
      </c>
      <c r="D41" s="103">
        <v>0</v>
      </c>
      <c r="E41" s="103"/>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2604</v>
      </c>
      <c r="B42" s="76" t="s">
        <v>2605</v>
      </c>
      <c r="C42" s="123" t="s">
        <v>2604</v>
      </c>
      <c r="D42" s="103">
        <v>0</v>
      </c>
      <c r="E42" s="103"/>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2606</v>
      </c>
      <c r="B43" s="76" t="s">
        <v>2607</v>
      </c>
      <c r="C43" s="123" t="s">
        <v>2606</v>
      </c>
      <c r="D43" s="101">
        <f t="shared" ref="D43:E43" si="10">SUM(D44:D49)</f>
        <v>0</v>
      </c>
      <c r="E43" s="101">
        <f t="shared" si="10"/>
        <v>21488.6</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2608</v>
      </c>
      <c r="B44" s="76" t="s">
        <v>2609</v>
      </c>
      <c r="C44" s="123" t="s">
        <v>2608</v>
      </c>
      <c r="D44" s="103">
        <v>0</v>
      </c>
      <c r="E44" s="103"/>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2610</v>
      </c>
      <c r="B45" s="76" t="s">
        <v>2611</v>
      </c>
      <c r="C45" s="123" t="s">
        <v>2610</v>
      </c>
      <c r="D45" s="103">
        <v>0</v>
      </c>
      <c r="E45" s="103"/>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2612</v>
      </c>
      <c r="B46" s="76" t="s">
        <v>2613</v>
      </c>
      <c r="C46" s="123" t="s">
        <v>2612</v>
      </c>
      <c r="D46" s="103">
        <v>0</v>
      </c>
      <c r="E46" s="103"/>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2614</v>
      </c>
      <c r="B47" s="76" t="s">
        <v>2615</v>
      </c>
      <c r="C47" s="123" t="s">
        <v>2614</v>
      </c>
      <c r="D47" s="103">
        <v>0</v>
      </c>
      <c r="E47" s="103"/>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2616</v>
      </c>
      <c r="B48" s="76" t="s">
        <v>2617</v>
      </c>
      <c r="C48" s="123" t="s">
        <v>2616</v>
      </c>
      <c r="D48" s="103">
        <v>0</v>
      </c>
      <c r="E48" s="103">
        <v>21488.6</v>
      </c>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2618</v>
      </c>
      <c r="B49" s="76" t="s">
        <v>2619</v>
      </c>
      <c r="C49" s="123" t="s">
        <v>2618</v>
      </c>
      <c r="D49" s="103">
        <v>0</v>
      </c>
      <c r="E49" s="103"/>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2620</v>
      </c>
      <c r="B50" s="76" t="s">
        <v>2621</v>
      </c>
      <c r="C50" s="123" t="s">
        <v>2620</v>
      </c>
      <c r="D50" s="101">
        <f t="shared" ref="D50:E50" si="11">SUM(D51:D53)</f>
        <v>206931.27</v>
      </c>
      <c r="E50" s="101">
        <f t="shared" si="11"/>
        <v>183968.95</v>
      </c>
      <c r="F50" s="124">
        <f t="shared" si="1"/>
        <v>88.903407397055076</v>
      </c>
      <c r="G50" s="85"/>
      <c r="H50" s="85"/>
      <c r="I50" s="85"/>
      <c r="J50" s="85"/>
      <c r="K50" s="85"/>
      <c r="L50" s="85"/>
      <c r="M50" s="85"/>
      <c r="N50" s="85"/>
      <c r="O50" s="85"/>
      <c r="P50" s="85"/>
      <c r="Q50" s="85"/>
      <c r="R50" s="85"/>
      <c r="S50" s="85"/>
      <c r="T50" s="85"/>
      <c r="U50" s="85"/>
      <c r="V50" s="85"/>
      <c r="W50" s="85"/>
      <c r="X50" s="85"/>
      <c r="Y50" s="85"/>
    </row>
    <row r="51" spans="1:25" ht="12.75" customHeight="1">
      <c r="A51" s="121" t="s">
        <v>2622</v>
      </c>
      <c r="B51" s="76" t="s">
        <v>2623</v>
      </c>
      <c r="C51" s="123" t="s">
        <v>2622</v>
      </c>
      <c r="D51" s="103">
        <v>0</v>
      </c>
      <c r="E51" s="103"/>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2624</v>
      </c>
      <c r="B52" s="76" t="s">
        <v>2625</v>
      </c>
      <c r="C52" s="123" t="s">
        <v>2624</v>
      </c>
      <c r="D52" s="103">
        <v>0</v>
      </c>
      <c r="E52" s="103"/>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2626</v>
      </c>
      <c r="B53" s="76" t="s">
        <v>2627</v>
      </c>
      <c r="C53" s="123" t="s">
        <v>2626</v>
      </c>
      <c r="D53" s="103">
        <v>206931.27</v>
      </c>
      <c r="E53" s="103">
        <v>183968.95</v>
      </c>
      <c r="F53" s="124">
        <f t="shared" si="1"/>
        <v>88.903407397055076</v>
      </c>
      <c r="G53" s="85"/>
      <c r="H53" s="85"/>
      <c r="I53" s="85"/>
      <c r="J53" s="85"/>
      <c r="K53" s="85"/>
      <c r="L53" s="85"/>
      <c r="M53" s="85"/>
      <c r="N53" s="85"/>
      <c r="O53" s="85"/>
      <c r="P53" s="85"/>
      <c r="Q53" s="85"/>
      <c r="R53" s="85"/>
      <c r="S53" s="85"/>
      <c r="T53" s="85"/>
      <c r="U53" s="85"/>
      <c r="V53" s="85"/>
      <c r="W53" s="85"/>
      <c r="X53" s="85"/>
      <c r="Y53" s="85"/>
    </row>
    <row r="54" spans="1:25" ht="12.75" customHeight="1">
      <c r="A54" s="121" t="s">
        <v>2628</v>
      </c>
      <c r="B54" s="76" t="s">
        <v>2629</v>
      </c>
      <c r="C54" s="123" t="s">
        <v>2628</v>
      </c>
      <c r="D54" s="101">
        <f t="shared" ref="D54:E54" si="12">SUM(D55:D59)</f>
        <v>116684.25</v>
      </c>
      <c r="E54" s="101">
        <f t="shared" si="12"/>
        <v>56739.59</v>
      </c>
      <c r="F54" s="124">
        <f t="shared" si="1"/>
        <v>48.626605561590402</v>
      </c>
      <c r="G54" s="85"/>
      <c r="H54" s="85"/>
      <c r="I54" s="85"/>
      <c r="J54" s="85"/>
      <c r="K54" s="85"/>
      <c r="L54" s="85"/>
      <c r="M54" s="85"/>
      <c r="N54" s="85"/>
      <c r="O54" s="85"/>
      <c r="P54" s="85"/>
      <c r="Q54" s="85"/>
      <c r="R54" s="85"/>
      <c r="S54" s="85"/>
      <c r="T54" s="85"/>
      <c r="U54" s="85"/>
      <c r="V54" s="85"/>
      <c r="W54" s="85"/>
      <c r="X54" s="85"/>
      <c r="Y54" s="85"/>
    </row>
    <row r="55" spans="1:25" ht="12.75" customHeight="1">
      <c r="A55" s="121" t="s">
        <v>2630</v>
      </c>
      <c r="B55" s="76" t="s">
        <v>2631</v>
      </c>
      <c r="C55" s="123" t="s">
        <v>2630</v>
      </c>
      <c r="D55" s="103">
        <v>116684.25</v>
      </c>
      <c r="E55" s="103">
        <v>56739.59</v>
      </c>
      <c r="F55" s="124">
        <f t="shared" si="1"/>
        <v>48.626605561590402</v>
      </c>
      <c r="G55" s="85"/>
      <c r="H55" s="85"/>
      <c r="I55" s="85"/>
      <c r="J55" s="85"/>
      <c r="K55" s="85"/>
      <c r="L55" s="85"/>
      <c r="M55" s="85"/>
      <c r="N55" s="85"/>
      <c r="O55" s="85"/>
      <c r="P55" s="85"/>
      <c r="Q55" s="85"/>
      <c r="R55" s="85"/>
      <c r="S55" s="85"/>
      <c r="T55" s="85"/>
      <c r="U55" s="85"/>
      <c r="V55" s="85"/>
      <c r="W55" s="85"/>
      <c r="X55" s="85"/>
      <c r="Y55" s="85"/>
    </row>
    <row r="56" spans="1:25" ht="12.75" customHeight="1">
      <c r="A56" s="121" t="s">
        <v>2632</v>
      </c>
      <c r="B56" s="76" t="s">
        <v>2633</v>
      </c>
      <c r="C56" s="123" t="s">
        <v>2632</v>
      </c>
      <c r="D56" s="103">
        <v>0</v>
      </c>
      <c r="E56" s="103"/>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2634</v>
      </c>
      <c r="B57" s="76" t="s">
        <v>2635</v>
      </c>
      <c r="C57" s="123" t="s">
        <v>2634</v>
      </c>
      <c r="D57" s="103">
        <v>0</v>
      </c>
      <c r="E57" s="103"/>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2636</v>
      </c>
      <c r="B58" s="76" t="s">
        <v>2637</v>
      </c>
      <c r="C58" s="123" t="s">
        <v>2636</v>
      </c>
      <c r="D58" s="103">
        <v>0</v>
      </c>
      <c r="E58" s="103"/>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2638</v>
      </c>
      <c r="B59" s="76" t="s">
        <v>2639</v>
      </c>
      <c r="C59" s="123" t="s">
        <v>2638</v>
      </c>
      <c r="D59" s="103">
        <v>0</v>
      </c>
      <c r="E59" s="103"/>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2640</v>
      </c>
      <c r="B60" s="76" t="s">
        <v>2641</v>
      </c>
      <c r="C60" s="123" t="s">
        <v>2640</v>
      </c>
      <c r="D60" s="103">
        <v>0</v>
      </c>
      <c r="E60" s="103"/>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2642</v>
      </c>
      <c r="B61" s="76" t="s">
        <v>2643</v>
      </c>
      <c r="C61" s="123" t="s">
        <v>2642</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2644</v>
      </c>
      <c r="B62" s="76" t="s">
        <v>2645</v>
      </c>
      <c r="C62" s="123" t="s">
        <v>2644</v>
      </c>
      <c r="D62" s="103">
        <v>0</v>
      </c>
      <c r="E62" s="103"/>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2646</v>
      </c>
      <c r="B63" s="76" t="s">
        <v>2647</v>
      </c>
      <c r="C63" s="123" t="s">
        <v>2646</v>
      </c>
      <c r="D63" s="103">
        <v>0</v>
      </c>
      <c r="E63" s="103"/>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2648</v>
      </c>
      <c r="B64" s="76" t="s">
        <v>2649</v>
      </c>
      <c r="C64" s="123" t="s">
        <v>2648</v>
      </c>
      <c r="D64" s="103">
        <v>0</v>
      </c>
      <c r="E64" s="103"/>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2650</v>
      </c>
      <c r="B65" s="76" t="s">
        <v>2651</v>
      </c>
      <c r="C65" s="123" t="s">
        <v>2650</v>
      </c>
      <c r="D65" s="103">
        <v>0</v>
      </c>
      <c r="E65" s="103"/>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2652</v>
      </c>
      <c r="B66" s="76" t="s">
        <v>2653</v>
      </c>
      <c r="C66" s="123" t="s">
        <v>2652</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2654</v>
      </c>
      <c r="B67" s="76" t="s">
        <v>2655</v>
      </c>
      <c r="C67" s="123" t="s">
        <v>2654</v>
      </c>
      <c r="D67" s="103">
        <v>0</v>
      </c>
      <c r="E67" s="103"/>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2656</v>
      </c>
      <c r="B68" s="76" t="s">
        <v>2657</v>
      </c>
      <c r="C68" s="123" t="s">
        <v>2656</v>
      </c>
      <c r="D68" s="103">
        <v>0</v>
      </c>
      <c r="E68" s="103"/>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2658</v>
      </c>
      <c r="B69" s="76" t="s">
        <v>2659</v>
      </c>
      <c r="C69" s="123" t="s">
        <v>2658</v>
      </c>
      <c r="D69" s="103">
        <v>0</v>
      </c>
      <c r="E69" s="103"/>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2660</v>
      </c>
      <c r="B70" s="76" t="s">
        <v>2661</v>
      </c>
      <c r="C70" s="123" t="s">
        <v>2660</v>
      </c>
      <c r="D70" s="103">
        <v>0</v>
      </c>
      <c r="E70" s="103"/>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2662</v>
      </c>
      <c r="B71" s="76" t="s">
        <v>2663</v>
      </c>
      <c r="C71" s="123" t="s">
        <v>2662</v>
      </c>
      <c r="D71" s="103">
        <v>0</v>
      </c>
      <c r="E71" s="103"/>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2664</v>
      </c>
      <c r="B72" s="76" t="s">
        <v>2665</v>
      </c>
      <c r="C72" s="123" t="s">
        <v>2664</v>
      </c>
      <c r="D72" s="103">
        <v>0</v>
      </c>
      <c r="E72" s="103"/>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2666</v>
      </c>
      <c r="B73" s="76" t="s">
        <v>2667</v>
      </c>
      <c r="C73" s="123" t="s">
        <v>2666</v>
      </c>
      <c r="D73" s="103">
        <v>0</v>
      </c>
      <c r="E73" s="103"/>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2045</v>
      </c>
      <c r="B74" s="76" t="s">
        <v>2668</v>
      </c>
      <c r="C74" s="123" t="s">
        <v>2045</v>
      </c>
      <c r="D74" s="103">
        <v>0</v>
      </c>
      <c r="E74" s="103"/>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2047</v>
      </c>
      <c r="B75" s="76" t="s">
        <v>2669</v>
      </c>
      <c r="C75" s="123" t="s">
        <v>2047</v>
      </c>
      <c r="D75" s="101">
        <f t="shared" ref="D75:E75" si="15">SUM(D76:D81)</f>
        <v>26324.080000000002</v>
      </c>
      <c r="E75" s="101">
        <f t="shared" si="15"/>
        <v>169025.57</v>
      </c>
      <c r="F75" s="124">
        <f t="shared" si="1"/>
        <v>642.09488042887006</v>
      </c>
      <c r="G75" s="85"/>
      <c r="H75" s="85"/>
      <c r="I75" s="85"/>
      <c r="J75" s="85"/>
      <c r="K75" s="85"/>
      <c r="L75" s="85"/>
      <c r="M75" s="85"/>
      <c r="N75" s="85"/>
      <c r="O75" s="85"/>
      <c r="P75" s="85"/>
      <c r="Q75" s="85"/>
      <c r="R75" s="85"/>
      <c r="S75" s="85"/>
      <c r="T75" s="85"/>
      <c r="U75" s="85"/>
      <c r="V75" s="85"/>
      <c r="W75" s="85"/>
      <c r="X75" s="85"/>
      <c r="Y75" s="85"/>
    </row>
    <row r="76" spans="1:25" ht="12.75" customHeight="1">
      <c r="A76" s="121" t="s">
        <v>2049</v>
      </c>
      <c r="B76" s="76" t="s">
        <v>2670</v>
      </c>
      <c r="C76" s="123" t="s">
        <v>2049</v>
      </c>
      <c r="D76" s="103">
        <v>0</v>
      </c>
      <c r="E76" s="103"/>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2051</v>
      </c>
      <c r="B77" s="76" t="s">
        <v>2671</v>
      </c>
      <c r="C77" s="123" t="s">
        <v>2051</v>
      </c>
      <c r="D77" s="103">
        <v>0</v>
      </c>
      <c r="E77" s="103"/>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2053</v>
      </c>
      <c r="B78" s="76" t="s">
        <v>2672</v>
      </c>
      <c r="C78" s="123" t="s">
        <v>2053</v>
      </c>
      <c r="D78" s="103">
        <v>26324.080000000002</v>
      </c>
      <c r="E78" s="103">
        <v>169025.57</v>
      </c>
      <c r="F78" s="124">
        <f t="shared" si="1"/>
        <v>642.09488042887006</v>
      </c>
      <c r="G78" s="85"/>
      <c r="H78" s="85"/>
      <c r="I78" s="85"/>
      <c r="J78" s="85"/>
      <c r="K78" s="85"/>
      <c r="L78" s="85"/>
      <c r="M78" s="85"/>
      <c r="N78" s="85"/>
      <c r="O78" s="85"/>
      <c r="P78" s="85"/>
      <c r="Q78" s="85"/>
      <c r="R78" s="85"/>
      <c r="S78" s="85"/>
      <c r="T78" s="85"/>
      <c r="U78" s="85"/>
      <c r="V78" s="85"/>
      <c r="W78" s="85"/>
      <c r="X78" s="85"/>
      <c r="Y78" s="85"/>
    </row>
    <row r="79" spans="1:25" ht="12.75" customHeight="1">
      <c r="A79" s="121" t="s">
        <v>2055</v>
      </c>
      <c r="B79" s="76" t="s">
        <v>2673</v>
      </c>
      <c r="C79" s="123" t="s">
        <v>2055</v>
      </c>
      <c r="D79" s="103">
        <v>0</v>
      </c>
      <c r="E79" s="103"/>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2057</v>
      </c>
      <c r="B80" s="76" t="s">
        <v>2674</v>
      </c>
      <c r="C80" s="123" t="s">
        <v>2057</v>
      </c>
      <c r="D80" s="103">
        <v>0</v>
      </c>
      <c r="E80" s="103"/>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2059</v>
      </c>
      <c r="B81" s="76" t="s">
        <v>2675</v>
      </c>
      <c r="C81" s="123" t="s">
        <v>2059</v>
      </c>
      <c r="D81" s="103">
        <v>0</v>
      </c>
      <c r="E81" s="103"/>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2061</v>
      </c>
      <c r="B82" s="76" t="s">
        <v>2676</v>
      </c>
      <c r="C82" s="123" t="s">
        <v>2061</v>
      </c>
      <c r="D82" s="101">
        <f t="shared" ref="D82:E82" si="16">SUM(D83:D88)</f>
        <v>234856.69</v>
      </c>
      <c r="E82" s="101">
        <f t="shared" si="16"/>
        <v>384636.42</v>
      </c>
      <c r="F82" s="124">
        <f t="shared" si="1"/>
        <v>163.77494718161955</v>
      </c>
      <c r="G82" s="85"/>
      <c r="H82" s="85"/>
      <c r="I82" s="85"/>
      <c r="J82" s="85"/>
      <c r="K82" s="85"/>
      <c r="L82" s="85"/>
      <c r="M82" s="85"/>
      <c r="N82" s="85"/>
      <c r="O82" s="85"/>
      <c r="P82" s="85"/>
      <c r="Q82" s="85"/>
      <c r="R82" s="85"/>
      <c r="S82" s="85"/>
      <c r="T82" s="85"/>
      <c r="U82" s="85"/>
      <c r="V82" s="85"/>
      <c r="W82" s="85"/>
      <c r="X82" s="85"/>
      <c r="Y82" s="85"/>
    </row>
    <row r="83" spans="1:25" ht="12.75" customHeight="1">
      <c r="A83" s="121" t="s">
        <v>2063</v>
      </c>
      <c r="B83" s="76" t="s">
        <v>2677</v>
      </c>
      <c r="C83" s="123" t="s">
        <v>2063</v>
      </c>
      <c r="D83" s="103">
        <v>182035.85</v>
      </c>
      <c r="E83" s="103">
        <v>259137.2</v>
      </c>
      <c r="F83" s="124">
        <f t="shared" si="1"/>
        <v>142.35503610964543</v>
      </c>
      <c r="G83" s="85"/>
      <c r="H83" s="85"/>
      <c r="I83" s="85"/>
      <c r="J83" s="85"/>
      <c r="K83" s="85"/>
      <c r="L83" s="85"/>
      <c r="M83" s="85"/>
      <c r="N83" s="85"/>
      <c r="O83" s="85"/>
      <c r="P83" s="85"/>
      <c r="Q83" s="85"/>
      <c r="R83" s="85"/>
      <c r="S83" s="85"/>
      <c r="T83" s="85"/>
      <c r="U83" s="85"/>
      <c r="V83" s="85"/>
      <c r="W83" s="85"/>
      <c r="X83" s="85"/>
      <c r="Y83" s="85"/>
    </row>
    <row r="84" spans="1:25" ht="12.75" customHeight="1">
      <c r="A84" s="121" t="s">
        <v>2065</v>
      </c>
      <c r="B84" s="76" t="s">
        <v>2678</v>
      </c>
      <c r="C84" s="123" t="s">
        <v>2065</v>
      </c>
      <c r="D84" s="103">
        <v>20935</v>
      </c>
      <c r="E84" s="103">
        <v>99696.61</v>
      </c>
      <c r="F84" s="124">
        <f t="shared" si="1"/>
        <v>476.21977549558198</v>
      </c>
      <c r="G84" s="85"/>
      <c r="H84" s="85"/>
      <c r="I84" s="85"/>
      <c r="J84" s="85"/>
      <c r="K84" s="85"/>
      <c r="L84" s="85"/>
      <c r="M84" s="85"/>
      <c r="N84" s="85"/>
      <c r="O84" s="85"/>
      <c r="P84" s="85"/>
      <c r="Q84" s="85"/>
      <c r="R84" s="85"/>
      <c r="S84" s="85"/>
      <c r="T84" s="85"/>
      <c r="U84" s="85"/>
      <c r="V84" s="85"/>
      <c r="W84" s="85"/>
      <c r="X84" s="85"/>
      <c r="Y84" s="85"/>
    </row>
    <row r="85" spans="1:25" ht="12.75" customHeight="1">
      <c r="A85" s="121" t="s">
        <v>2067</v>
      </c>
      <c r="B85" s="76" t="s">
        <v>2679</v>
      </c>
      <c r="C85" s="123" t="s">
        <v>2067</v>
      </c>
      <c r="D85" s="103">
        <v>0</v>
      </c>
      <c r="E85" s="103"/>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2069</v>
      </c>
      <c r="B86" s="76" t="s">
        <v>2680</v>
      </c>
      <c r="C86" s="123" t="s">
        <v>2069</v>
      </c>
      <c r="D86" s="103">
        <v>26373.599999999999</v>
      </c>
      <c r="E86" s="103">
        <v>15833.25</v>
      </c>
      <c r="F86" s="124">
        <f t="shared" si="1"/>
        <v>60.034466284466298</v>
      </c>
      <c r="G86" s="85"/>
      <c r="H86" s="85"/>
      <c r="I86" s="85"/>
      <c r="J86" s="85"/>
      <c r="K86" s="85"/>
      <c r="L86" s="85"/>
      <c r="M86" s="85"/>
      <c r="N86" s="85"/>
      <c r="O86" s="85"/>
      <c r="P86" s="85"/>
      <c r="Q86" s="85"/>
      <c r="R86" s="85"/>
      <c r="S86" s="85"/>
      <c r="T86" s="85"/>
      <c r="U86" s="85"/>
      <c r="V86" s="85"/>
      <c r="W86" s="85"/>
      <c r="X86" s="85"/>
      <c r="Y86" s="85"/>
    </row>
    <row r="87" spans="1:25" ht="12.75" customHeight="1">
      <c r="A87" s="121" t="s">
        <v>2681</v>
      </c>
      <c r="B87" s="76" t="s">
        <v>2682</v>
      </c>
      <c r="C87" s="123" t="s">
        <v>2681</v>
      </c>
      <c r="D87" s="103">
        <v>0</v>
      </c>
      <c r="E87" s="103"/>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2683</v>
      </c>
      <c r="B88" s="76" t="s">
        <v>2684</v>
      </c>
      <c r="C88" s="123" t="s">
        <v>2683</v>
      </c>
      <c r="D88" s="103">
        <v>5512.24</v>
      </c>
      <c r="E88" s="103">
        <v>9969.36</v>
      </c>
      <c r="F88" s="124">
        <f t="shared" si="1"/>
        <v>180.85859831937654</v>
      </c>
      <c r="G88" s="85"/>
      <c r="H88" s="85"/>
      <c r="I88" s="85"/>
      <c r="J88" s="85"/>
      <c r="K88" s="85"/>
      <c r="L88" s="85"/>
      <c r="M88" s="85"/>
      <c r="N88" s="85"/>
      <c r="O88" s="85"/>
      <c r="P88" s="85"/>
      <c r="Q88" s="85"/>
      <c r="R88" s="85"/>
      <c r="S88" s="85"/>
      <c r="T88" s="85"/>
      <c r="U88" s="85"/>
      <c r="V88" s="85"/>
      <c r="W88" s="85"/>
      <c r="X88" s="85"/>
      <c r="Y88" s="85"/>
    </row>
    <row r="89" spans="1:25" ht="12.75" customHeight="1">
      <c r="A89" s="121" t="s">
        <v>2685</v>
      </c>
      <c r="B89" s="76" t="s">
        <v>2686</v>
      </c>
      <c r="C89" s="123" t="s">
        <v>2685</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2687</v>
      </c>
      <c r="B90" s="76" t="s">
        <v>2688</v>
      </c>
      <c r="C90" s="123" t="s">
        <v>2687</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2689</v>
      </c>
      <c r="B91" s="76" t="s">
        <v>1605</v>
      </c>
      <c r="C91" s="123" t="s">
        <v>2689</v>
      </c>
      <c r="D91" s="103">
        <v>0</v>
      </c>
      <c r="E91" s="103"/>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2690</v>
      </c>
      <c r="B92" s="76" t="s">
        <v>2691</v>
      </c>
      <c r="C92" s="123" t="s">
        <v>2690</v>
      </c>
      <c r="D92" s="103">
        <v>0</v>
      </c>
      <c r="E92" s="103"/>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2692</v>
      </c>
      <c r="B93" s="76" t="s">
        <v>2693</v>
      </c>
      <c r="C93" s="123" t="s">
        <v>2692</v>
      </c>
      <c r="D93" s="103">
        <v>0</v>
      </c>
      <c r="E93" s="103"/>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2694</v>
      </c>
      <c r="B94" s="76" t="s">
        <v>2695</v>
      </c>
      <c r="C94" s="123" t="s">
        <v>2694</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2696</v>
      </c>
      <c r="B95" s="76" t="s">
        <v>2697</v>
      </c>
      <c r="C95" s="123" t="s">
        <v>2696</v>
      </c>
      <c r="D95" s="103">
        <v>0</v>
      </c>
      <c r="E95" s="103"/>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2698</v>
      </c>
      <c r="B96" s="76" t="s">
        <v>2699</v>
      </c>
      <c r="C96" s="123" t="s">
        <v>2698</v>
      </c>
      <c r="D96" s="103">
        <v>0</v>
      </c>
      <c r="E96" s="103"/>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2700</v>
      </c>
      <c r="B97" s="76" t="s">
        <v>2701</v>
      </c>
      <c r="C97" s="123" t="s">
        <v>2700</v>
      </c>
      <c r="D97" s="103">
        <v>0</v>
      </c>
      <c r="E97" s="103"/>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2702</v>
      </c>
      <c r="B98" s="76" t="s">
        <v>2703</v>
      </c>
      <c r="C98" s="123" t="s">
        <v>2702</v>
      </c>
      <c r="D98" s="103">
        <v>0</v>
      </c>
      <c r="E98" s="103"/>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2704</v>
      </c>
      <c r="B99" s="76" t="s">
        <v>2705</v>
      </c>
      <c r="C99" s="123" t="s">
        <v>2704</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2706</v>
      </c>
      <c r="B100" s="76" t="s">
        <v>2707</v>
      </c>
      <c r="C100" s="123" t="s">
        <v>2706</v>
      </c>
      <c r="D100" s="103">
        <v>0</v>
      </c>
      <c r="E100" s="103"/>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2708</v>
      </c>
      <c r="B101" s="76" t="s">
        <v>2709</v>
      </c>
      <c r="C101" s="123" t="s">
        <v>2708</v>
      </c>
      <c r="D101" s="103">
        <v>0</v>
      </c>
      <c r="E101" s="103"/>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2710</v>
      </c>
      <c r="B102" s="76" t="s">
        <v>2711</v>
      </c>
      <c r="C102" s="123" t="s">
        <v>2710</v>
      </c>
      <c r="D102" s="103">
        <v>0</v>
      </c>
      <c r="E102" s="103"/>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2712</v>
      </c>
      <c r="B103" s="76" t="s">
        <v>2713</v>
      </c>
      <c r="C103" s="123" t="s">
        <v>2712</v>
      </c>
      <c r="D103" s="103">
        <v>0</v>
      </c>
      <c r="E103" s="103"/>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2714</v>
      </c>
      <c r="B104" s="76" t="s">
        <v>2715</v>
      </c>
      <c r="C104" s="123" t="s">
        <v>2714</v>
      </c>
      <c r="D104" s="103">
        <v>0</v>
      </c>
      <c r="E104" s="103"/>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2716</v>
      </c>
      <c r="B105" s="76" t="s">
        <v>2717</v>
      </c>
      <c r="C105" s="123" t="s">
        <v>2716</v>
      </c>
      <c r="D105" s="103">
        <v>0</v>
      </c>
      <c r="E105" s="103"/>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2718</v>
      </c>
      <c r="B106" s="76" t="s">
        <v>2719</v>
      </c>
      <c r="C106" s="123" t="s">
        <v>2718</v>
      </c>
      <c r="D106" s="103">
        <v>0</v>
      </c>
      <c r="E106" s="103"/>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2720</v>
      </c>
      <c r="B107" s="76" t="s">
        <v>2721</v>
      </c>
      <c r="C107" s="123" t="s">
        <v>2720</v>
      </c>
      <c r="D107" s="101">
        <f t="shared" ref="D107:E107" si="21">SUM(D108:D113)</f>
        <v>49534.87</v>
      </c>
      <c r="E107" s="101">
        <f t="shared" si="21"/>
        <v>49231.89</v>
      </c>
      <c r="F107" s="124">
        <f t="shared" si="1"/>
        <v>99.388350065317624</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2722</v>
      </c>
      <c r="B108" s="76" t="s">
        <v>2723</v>
      </c>
      <c r="C108" s="123" t="s">
        <v>2722</v>
      </c>
      <c r="D108" s="103">
        <v>9284</v>
      </c>
      <c r="E108" s="103">
        <v>15571.71</v>
      </c>
      <c r="F108" s="124">
        <f t="shared" si="1"/>
        <v>167.72630331753601</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2724</v>
      </c>
      <c r="B109" s="76" t="s">
        <v>2725</v>
      </c>
      <c r="C109" s="123" t="s">
        <v>2724</v>
      </c>
      <c r="D109" s="103">
        <v>34449.870000000003</v>
      </c>
      <c r="E109" s="103">
        <v>28260.18</v>
      </c>
      <c r="F109" s="124">
        <f t="shared" si="1"/>
        <v>82.032762387782583</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2726</v>
      </c>
      <c r="B110" s="76" t="s">
        <v>2727</v>
      </c>
      <c r="C110" s="123" t="s">
        <v>2726</v>
      </c>
      <c r="D110" s="103">
        <v>0</v>
      </c>
      <c r="E110" s="103"/>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2728</v>
      </c>
      <c r="B111" s="76" t="s">
        <v>2729</v>
      </c>
      <c r="C111" s="123" t="s">
        <v>2728</v>
      </c>
      <c r="D111" s="103">
        <v>5801</v>
      </c>
      <c r="E111" s="103">
        <v>5400</v>
      </c>
      <c r="F111" s="124">
        <f t="shared" si="1"/>
        <v>93.087398724357897</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2730</v>
      </c>
      <c r="B112" s="76" t="s">
        <v>2731</v>
      </c>
      <c r="C112" s="123" t="s">
        <v>2730</v>
      </c>
      <c r="D112" s="103">
        <v>0</v>
      </c>
      <c r="E112" s="103"/>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2732</v>
      </c>
      <c r="B113" s="76" t="s">
        <v>2733</v>
      </c>
      <c r="C113" s="123" t="s">
        <v>2732</v>
      </c>
      <c r="D113" s="103">
        <v>0</v>
      </c>
      <c r="E113" s="103"/>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2734</v>
      </c>
      <c r="B114" s="76" t="s">
        <v>2735</v>
      </c>
      <c r="C114" s="123" t="s">
        <v>2734</v>
      </c>
      <c r="D114" s="101">
        <f t="shared" ref="D114:E114" si="22">D115+D118+D121+D122+SUM(D125:D128)</f>
        <v>100731.74</v>
      </c>
      <c r="E114" s="101">
        <f t="shared" si="22"/>
        <v>409932.46</v>
      </c>
      <c r="F114" s="124">
        <f t="shared" si="1"/>
        <v>406.95461033433952</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2736</v>
      </c>
      <c r="B115" s="76" t="s">
        <v>2737</v>
      </c>
      <c r="C115" s="123" t="s">
        <v>2736</v>
      </c>
      <c r="D115" s="101">
        <f t="shared" ref="D115:E115" si="23">SUM(D116:D117)</f>
        <v>90831.74</v>
      </c>
      <c r="E115" s="101">
        <f t="shared" si="23"/>
        <v>396732.46</v>
      </c>
      <c r="F115" s="124">
        <f t="shared" si="1"/>
        <v>436.77734236952898</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2738</v>
      </c>
      <c r="B116" s="76" t="s">
        <v>2739</v>
      </c>
      <c r="C116" s="123" t="s">
        <v>2738</v>
      </c>
      <c r="D116" s="103">
        <v>89714.75</v>
      </c>
      <c r="E116" s="103">
        <v>393154.46</v>
      </c>
      <c r="F116" s="124">
        <f t="shared" si="1"/>
        <v>438.22722573489898</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2740</v>
      </c>
      <c r="B117" s="76" t="s">
        <v>2741</v>
      </c>
      <c r="C117" s="123" t="s">
        <v>2740</v>
      </c>
      <c r="D117" s="103">
        <v>1116.99</v>
      </c>
      <c r="E117" s="103">
        <v>3578</v>
      </c>
      <c r="F117" s="124">
        <f t="shared" si="1"/>
        <v>320.32515958065898</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2742</v>
      </c>
      <c r="B118" s="76" t="s">
        <v>2743</v>
      </c>
      <c r="C118" s="123" t="s">
        <v>2742</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2744</v>
      </c>
      <c r="B119" s="76" t="s">
        <v>2745</v>
      </c>
      <c r="C119" s="123" t="s">
        <v>2744</v>
      </c>
      <c r="D119" s="103">
        <v>0</v>
      </c>
      <c r="E119" s="103"/>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2746</v>
      </c>
      <c r="B120" s="76" t="s">
        <v>2747</v>
      </c>
      <c r="C120" s="123" t="s">
        <v>2746</v>
      </c>
      <c r="D120" s="103">
        <v>0</v>
      </c>
      <c r="E120" s="103"/>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2748</v>
      </c>
      <c r="B121" s="76" t="s">
        <v>2749</v>
      </c>
      <c r="C121" s="123" t="s">
        <v>2748</v>
      </c>
      <c r="D121" s="103">
        <v>0</v>
      </c>
      <c r="E121" s="103"/>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2750</v>
      </c>
      <c r="B122" s="76" t="s">
        <v>2751</v>
      </c>
      <c r="C122" s="123" t="s">
        <v>2750</v>
      </c>
      <c r="D122" s="101">
        <f t="shared" ref="D122:E122" si="25">SUM(D123:D124)</f>
        <v>9900</v>
      </c>
      <c r="E122" s="101">
        <f t="shared" si="25"/>
        <v>13200</v>
      </c>
      <c r="F122" s="124">
        <f t="shared" si="1"/>
        <v>133.33333333333331</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2752</v>
      </c>
      <c r="B123" s="76" t="s">
        <v>2753</v>
      </c>
      <c r="C123" s="123" t="s">
        <v>2752</v>
      </c>
      <c r="D123" s="103">
        <v>9900</v>
      </c>
      <c r="E123" s="103">
        <v>13200</v>
      </c>
      <c r="F123" s="124">
        <f t="shared" si="1"/>
        <v>133.33333333333331</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2754</v>
      </c>
      <c r="B124" s="76" t="s">
        <v>2755</v>
      </c>
      <c r="C124" s="123" t="s">
        <v>2754</v>
      </c>
      <c r="D124" s="103">
        <v>0</v>
      </c>
      <c r="E124" s="103"/>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2756</v>
      </c>
      <c r="B125" s="76" t="s">
        <v>2757</v>
      </c>
      <c r="C125" s="123" t="s">
        <v>2756</v>
      </c>
      <c r="D125" s="103">
        <v>0</v>
      </c>
      <c r="E125" s="103"/>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2758</v>
      </c>
      <c r="B126" s="76" t="s">
        <v>2759</v>
      </c>
      <c r="C126" s="123" t="s">
        <v>2758</v>
      </c>
      <c r="D126" s="103">
        <v>0</v>
      </c>
      <c r="E126" s="103"/>
      <c r="F126" s="124" t="str">
        <f t="shared" si="1"/>
        <v>-</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2760</v>
      </c>
      <c r="B127" s="76" t="s">
        <v>2761</v>
      </c>
      <c r="C127" s="123" t="s">
        <v>2760</v>
      </c>
      <c r="D127" s="103">
        <v>0</v>
      </c>
      <c r="E127" s="103"/>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2762</v>
      </c>
      <c r="B128" s="76" t="s">
        <v>2763</v>
      </c>
      <c r="C128" s="123" t="s">
        <v>2762</v>
      </c>
      <c r="D128" s="103">
        <v>0</v>
      </c>
      <c r="E128" s="103"/>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2764</v>
      </c>
      <c r="B129" s="76" t="s">
        <v>2765</v>
      </c>
      <c r="C129" s="123" t="s">
        <v>2764</v>
      </c>
      <c r="D129" s="101">
        <f t="shared" ref="D129:E129" si="26">D130+D133+SUM(D134:D140)</f>
        <v>141472.48000000001</v>
      </c>
      <c r="E129" s="101">
        <f t="shared" si="26"/>
        <v>204499.73</v>
      </c>
      <c r="F129" s="124">
        <f t="shared" si="1"/>
        <v>144.55089074567718</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2766</v>
      </c>
      <c r="B130" s="76" t="s">
        <v>2767</v>
      </c>
      <c r="C130" s="123" t="s">
        <v>2766</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2768</v>
      </c>
      <c r="B131" s="76" t="s">
        <v>2769</v>
      </c>
      <c r="C131" s="123" t="s">
        <v>2768</v>
      </c>
      <c r="D131" s="103">
        <v>0</v>
      </c>
      <c r="E131" s="103"/>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2770</v>
      </c>
      <c r="B132" s="76" t="s">
        <v>2771</v>
      </c>
      <c r="C132" s="123" t="s">
        <v>2770</v>
      </c>
      <c r="D132" s="103">
        <v>0</v>
      </c>
      <c r="E132" s="103"/>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2772</v>
      </c>
      <c r="B133" s="76" t="s">
        <v>2773</v>
      </c>
      <c r="C133" s="123" t="s">
        <v>2772</v>
      </c>
      <c r="D133" s="103">
        <v>0</v>
      </c>
      <c r="E133" s="103"/>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2774</v>
      </c>
      <c r="B134" s="76" t="s">
        <v>2775</v>
      </c>
      <c r="C134" s="123" t="s">
        <v>2774</v>
      </c>
      <c r="D134" s="103">
        <v>0</v>
      </c>
      <c r="E134" s="103"/>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2776</v>
      </c>
      <c r="B135" s="76" t="s">
        <v>2777</v>
      </c>
      <c r="C135" s="123" t="s">
        <v>2776</v>
      </c>
      <c r="D135" s="103">
        <v>23227.599999999999</v>
      </c>
      <c r="E135" s="103">
        <v>24838.76</v>
      </c>
      <c r="F135" s="124">
        <f t="shared" si="1"/>
        <v>106.93640324441614</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2778</v>
      </c>
      <c r="B136" s="76" t="s">
        <v>2779</v>
      </c>
      <c r="C136" s="123" t="s">
        <v>2778</v>
      </c>
      <c r="D136" s="103">
        <v>0</v>
      </c>
      <c r="E136" s="103"/>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2780</v>
      </c>
      <c r="B137" s="76" t="s">
        <v>1632</v>
      </c>
      <c r="C137" s="123" t="s">
        <v>2780</v>
      </c>
      <c r="D137" s="103">
        <v>0</v>
      </c>
      <c r="E137" s="103"/>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4">
      <c r="A138" s="121" t="s">
        <v>2781</v>
      </c>
      <c r="B138" s="122" t="s">
        <v>2782</v>
      </c>
      <c r="C138" s="123" t="s">
        <v>2781</v>
      </c>
      <c r="D138" s="103">
        <v>118244.88</v>
      </c>
      <c r="E138" s="103">
        <v>179660.97</v>
      </c>
      <c r="F138" s="124">
        <f t="shared" si="1"/>
        <v>151.939745720914</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2783</v>
      </c>
      <c r="B139" s="76" t="s">
        <v>2784</v>
      </c>
      <c r="C139" s="123" t="s">
        <v>2783</v>
      </c>
      <c r="D139" s="103">
        <v>0</v>
      </c>
      <c r="E139" s="103"/>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2785</v>
      </c>
      <c r="B140" s="76" t="s">
        <v>2786</v>
      </c>
      <c r="C140" s="123" t="s">
        <v>2785</v>
      </c>
      <c r="D140" s="103">
        <v>0</v>
      </c>
      <c r="E140" s="103"/>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2787</v>
      </c>
      <c r="C141" s="127" t="s">
        <v>2788</v>
      </c>
      <c r="D141" s="128">
        <f t="shared" ref="D141:E141" si="28">D5+D22+D28+D35+D75+D82+D89+D107+D114+D129</f>
        <v>1198982.1299999999</v>
      </c>
      <c r="E141" s="128">
        <f t="shared" si="28"/>
        <v>1936814.9899999998</v>
      </c>
      <c r="F141" s="129">
        <f t="shared" si="1"/>
        <v>161.53826996570834</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cols>
    <col min="1" max="1" width="13.28515625" style="90" customWidth="1"/>
    <col min="2" max="2" width="60.7109375" style="47" customWidth="1"/>
    <col min="3" max="3" width="12.7109375" style="90" customWidth="1"/>
    <col min="4" max="5" width="14.710937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6" t="s">
        <v>2789</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1946</v>
      </c>
      <c r="B3" s="56" t="s">
        <v>41</v>
      </c>
      <c r="C3" s="57" t="s">
        <v>42</v>
      </c>
      <c r="D3" s="56" t="s">
        <v>2790</v>
      </c>
      <c r="E3" s="58" t="s">
        <v>2791</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2792</v>
      </c>
      <c r="B5" s="94" t="s">
        <v>2793</v>
      </c>
      <c r="C5" s="95" t="s">
        <v>2792</v>
      </c>
      <c r="D5" s="96">
        <f t="shared" ref="D5:E5" si="0">D6+D22</f>
        <v>0</v>
      </c>
      <c r="E5" s="97">
        <f t="shared" si="0"/>
        <v>6466.59</v>
      </c>
      <c r="F5" s="69"/>
      <c r="G5" s="69"/>
      <c r="H5" s="69"/>
      <c r="I5" s="69"/>
      <c r="J5" s="69"/>
      <c r="K5" s="69"/>
      <c r="L5" s="69"/>
      <c r="M5" s="69"/>
      <c r="N5" s="69"/>
      <c r="O5" s="69"/>
      <c r="P5" s="69"/>
      <c r="Q5" s="69"/>
      <c r="R5" s="69"/>
      <c r="S5" s="69"/>
      <c r="T5" s="69"/>
      <c r="U5" s="69"/>
      <c r="V5" s="69"/>
    </row>
    <row r="6" spans="1:25" ht="13.5" customHeight="1">
      <c r="A6" s="98" t="s">
        <v>2794</v>
      </c>
      <c r="B6" s="99" t="s">
        <v>2795</v>
      </c>
      <c r="C6" s="100" t="s">
        <v>2794</v>
      </c>
      <c r="D6" s="101">
        <f t="shared" ref="D6:E6" si="1">D7+D14</f>
        <v>0</v>
      </c>
      <c r="E6" s="102">
        <f t="shared" si="1"/>
        <v>6466.59</v>
      </c>
      <c r="F6" s="69"/>
      <c r="G6" s="69"/>
      <c r="H6" s="69"/>
      <c r="I6" s="69"/>
      <c r="J6" s="69"/>
      <c r="K6" s="69"/>
      <c r="L6" s="69"/>
      <c r="M6" s="69"/>
      <c r="N6" s="69"/>
      <c r="O6" s="69"/>
      <c r="P6" s="69"/>
      <c r="Q6" s="69"/>
      <c r="R6" s="69"/>
      <c r="S6" s="69"/>
      <c r="T6" s="69"/>
      <c r="U6" s="69"/>
      <c r="V6" s="69"/>
    </row>
    <row r="7" spans="1:25" ht="24">
      <c r="A7" s="98" t="s">
        <v>609</v>
      </c>
      <c r="B7" s="99" t="s">
        <v>2796</v>
      </c>
      <c r="C7" s="100" t="s">
        <v>2797</v>
      </c>
      <c r="D7" s="101">
        <f t="shared" ref="D7:E7" si="2">SUM(D8:D13)</f>
        <v>0</v>
      </c>
      <c r="E7" s="102">
        <f t="shared" si="2"/>
        <v>6466.59</v>
      </c>
      <c r="F7" s="69"/>
      <c r="G7" s="69"/>
      <c r="H7" s="69"/>
      <c r="I7" s="69"/>
      <c r="J7" s="69"/>
      <c r="K7" s="69"/>
      <c r="L7" s="69"/>
      <c r="M7" s="69"/>
      <c r="N7" s="69"/>
      <c r="O7" s="69"/>
      <c r="P7" s="69"/>
      <c r="Q7" s="69"/>
      <c r="R7" s="69"/>
      <c r="S7" s="69"/>
      <c r="T7" s="69"/>
      <c r="U7" s="69"/>
      <c r="V7" s="69"/>
    </row>
    <row r="8" spans="1:25" ht="13.5" customHeight="1">
      <c r="A8" s="98" t="s">
        <v>609</v>
      </c>
      <c r="B8" s="99" t="s">
        <v>2798</v>
      </c>
      <c r="C8" s="100" t="s">
        <v>2799</v>
      </c>
      <c r="D8" s="103"/>
      <c r="E8" s="74">
        <v>4302.87</v>
      </c>
      <c r="F8" s="69"/>
      <c r="G8" s="69"/>
      <c r="H8" s="69"/>
      <c r="I8" s="69"/>
      <c r="J8" s="69"/>
      <c r="K8" s="69"/>
      <c r="L8" s="69"/>
      <c r="M8" s="69"/>
      <c r="N8" s="69"/>
      <c r="O8" s="69"/>
      <c r="P8" s="69"/>
      <c r="Q8" s="69"/>
      <c r="R8" s="69"/>
      <c r="S8" s="69"/>
      <c r="T8" s="69"/>
      <c r="U8" s="69"/>
      <c r="V8" s="69"/>
    </row>
    <row r="9" spans="1:25" ht="13.5" customHeight="1">
      <c r="A9" s="98" t="s">
        <v>609</v>
      </c>
      <c r="B9" s="99" t="s">
        <v>2800</v>
      </c>
      <c r="C9" s="100" t="s">
        <v>2801</v>
      </c>
      <c r="D9" s="103"/>
      <c r="E9" s="74">
        <v>2163.7199999999998</v>
      </c>
      <c r="F9" s="69"/>
      <c r="G9" s="69"/>
      <c r="H9" s="69"/>
      <c r="I9" s="69"/>
      <c r="J9" s="69"/>
      <c r="K9" s="69"/>
      <c r="L9" s="69"/>
      <c r="M9" s="69"/>
      <c r="N9" s="69"/>
      <c r="O9" s="69"/>
      <c r="P9" s="69"/>
      <c r="Q9" s="69"/>
      <c r="R9" s="69"/>
      <c r="S9" s="69"/>
      <c r="T9" s="69"/>
      <c r="U9" s="69"/>
      <c r="V9" s="69"/>
    </row>
    <row r="10" spans="1:25" ht="13.5" customHeight="1">
      <c r="A10" s="98" t="s">
        <v>609</v>
      </c>
      <c r="B10" s="99" t="s">
        <v>2038</v>
      </c>
      <c r="C10" s="100" t="s">
        <v>2802</v>
      </c>
      <c r="D10" s="103"/>
      <c r="E10" s="74"/>
      <c r="F10" s="69"/>
      <c r="G10" s="69"/>
      <c r="H10" s="69"/>
      <c r="I10" s="69"/>
      <c r="J10" s="69"/>
      <c r="K10" s="69"/>
      <c r="L10" s="69"/>
      <c r="M10" s="69"/>
      <c r="N10" s="69"/>
      <c r="O10" s="69"/>
      <c r="P10" s="69"/>
      <c r="Q10" s="69"/>
      <c r="R10" s="69"/>
      <c r="S10" s="69"/>
      <c r="T10" s="69"/>
      <c r="U10" s="69"/>
      <c r="V10" s="69"/>
    </row>
    <row r="11" spans="1:25" ht="13.5" customHeight="1">
      <c r="A11" s="98" t="s">
        <v>609</v>
      </c>
      <c r="B11" s="99" t="s">
        <v>392</v>
      </c>
      <c r="C11" s="100" t="s">
        <v>2803</v>
      </c>
      <c r="D11" s="103"/>
      <c r="E11" s="74"/>
      <c r="F11" s="69"/>
      <c r="G11" s="69"/>
      <c r="H11" s="69"/>
      <c r="I11" s="69"/>
      <c r="J11" s="69"/>
      <c r="K11" s="69"/>
      <c r="L11" s="69"/>
      <c r="M11" s="69"/>
      <c r="N11" s="69"/>
      <c r="O11" s="69"/>
      <c r="P11" s="69"/>
      <c r="Q11" s="69"/>
      <c r="R11" s="69"/>
      <c r="S11" s="69"/>
      <c r="T11" s="69"/>
      <c r="U11" s="69"/>
      <c r="V11" s="69"/>
    </row>
    <row r="12" spans="1:25" ht="13.5" customHeight="1">
      <c r="A12" s="98" t="s">
        <v>609</v>
      </c>
      <c r="B12" s="99" t="s">
        <v>2804</v>
      </c>
      <c r="C12" s="100" t="s">
        <v>2805</v>
      </c>
      <c r="D12" s="103"/>
      <c r="E12" s="74"/>
      <c r="F12" s="69"/>
      <c r="G12" s="69"/>
      <c r="H12" s="69"/>
      <c r="I12" s="69"/>
      <c r="J12" s="69"/>
      <c r="K12" s="69"/>
      <c r="L12" s="69"/>
      <c r="M12" s="69"/>
      <c r="N12" s="69"/>
      <c r="O12" s="69"/>
      <c r="P12" s="69"/>
      <c r="Q12" s="69"/>
      <c r="R12" s="69"/>
      <c r="S12" s="69"/>
      <c r="T12" s="69"/>
      <c r="U12" s="69"/>
      <c r="V12" s="69"/>
    </row>
    <row r="13" spans="1:25" ht="13.5" customHeight="1">
      <c r="A13" s="98" t="s">
        <v>609</v>
      </c>
      <c r="B13" s="99" t="s">
        <v>2806</v>
      </c>
      <c r="C13" s="100" t="s">
        <v>2807</v>
      </c>
      <c r="D13" s="103"/>
      <c r="E13" s="74"/>
      <c r="F13" s="69"/>
      <c r="G13" s="69"/>
      <c r="H13" s="69"/>
      <c r="I13" s="69"/>
      <c r="J13" s="69"/>
      <c r="K13" s="69"/>
      <c r="L13" s="69"/>
      <c r="M13" s="69"/>
      <c r="N13" s="69"/>
      <c r="O13" s="69"/>
      <c r="P13" s="69"/>
      <c r="Q13" s="69"/>
      <c r="R13" s="69"/>
      <c r="S13" s="69"/>
      <c r="T13" s="69"/>
      <c r="U13" s="69"/>
      <c r="V13" s="69"/>
    </row>
    <row r="14" spans="1:25" ht="24">
      <c r="A14" s="98" t="s">
        <v>609</v>
      </c>
      <c r="B14" s="99" t="s">
        <v>2808</v>
      </c>
      <c r="C14" s="100" t="s">
        <v>2809</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609</v>
      </c>
      <c r="B15" s="99" t="s">
        <v>2810</v>
      </c>
      <c r="C15" s="100" t="s">
        <v>2811</v>
      </c>
      <c r="D15" s="103"/>
      <c r="E15" s="74"/>
      <c r="F15" s="69"/>
      <c r="G15" s="69"/>
      <c r="H15" s="69"/>
      <c r="I15" s="69"/>
      <c r="J15" s="69"/>
      <c r="K15" s="69"/>
      <c r="L15" s="69"/>
      <c r="M15" s="69"/>
      <c r="N15" s="69"/>
      <c r="O15" s="69"/>
      <c r="P15" s="69"/>
      <c r="Q15" s="69"/>
      <c r="R15" s="69"/>
      <c r="S15" s="69"/>
      <c r="T15" s="69"/>
      <c r="U15" s="69"/>
      <c r="V15" s="69"/>
    </row>
    <row r="16" spans="1:25" ht="24">
      <c r="A16" s="98" t="s">
        <v>609</v>
      </c>
      <c r="B16" s="99" t="s">
        <v>2812</v>
      </c>
      <c r="C16" s="100" t="s">
        <v>2813</v>
      </c>
      <c r="D16" s="103"/>
      <c r="E16" s="74"/>
      <c r="F16" s="69"/>
      <c r="G16" s="69"/>
      <c r="H16" s="69"/>
      <c r="I16" s="69"/>
      <c r="J16" s="69"/>
      <c r="K16" s="69"/>
      <c r="L16" s="69"/>
      <c r="M16" s="69"/>
      <c r="N16" s="69"/>
      <c r="O16" s="69"/>
      <c r="P16" s="69"/>
      <c r="Q16" s="69"/>
      <c r="R16" s="69"/>
      <c r="S16" s="69"/>
      <c r="T16" s="69"/>
      <c r="U16" s="69"/>
      <c r="V16" s="69"/>
    </row>
    <row r="17" spans="1:22" ht="13.5" customHeight="1">
      <c r="A17" s="98" t="s">
        <v>609</v>
      </c>
      <c r="B17" s="99" t="s">
        <v>2814</v>
      </c>
      <c r="C17" s="100" t="s">
        <v>2815</v>
      </c>
      <c r="D17" s="103"/>
      <c r="E17" s="74"/>
      <c r="F17" s="69"/>
      <c r="G17" s="69"/>
      <c r="H17" s="69"/>
      <c r="I17" s="69"/>
      <c r="J17" s="69"/>
      <c r="K17" s="69"/>
      <c r="L17" s="69"/>
      <c r="M17" s="69"/>
      <c r="N17" s="69"/>
      <c r="O17" s="69"/>
      <c r="P17" s="69"/>
      <c r="Q17" s="69"/>
      <c r="R17" s="69"/>
      <c r="S17" s="69"/>
      <c r="T17" s="69"/>
      <c r="U17" s="69"/>
      <c r="V17" s="69"/>
    </row>
    <row r="18" spans="1:22" ht="13.5" customHeight="1">
      <c r="A18" s="98" t="s">
        <v>609</v>
      </c>
      <c r="B18" s="99" t="s">
        <v>2816</v>
      </c>
      <c r="C18" s="100" t="s">
        <v>2817</v>
      </c>
      <c r="D18" s="103"/>
      <c r="E18" s="74"/>
      <c r="F18" s="69"/>
      <c r="G18" s="69"/>
      <c r="H18" s="69"/>
      <c r="I18" s="69"/>
      <c r="J18" s="69"/>
      <c r="K18" s="69"/>
      <c r="L18" s="69"/>
      <c r="M18" s="69"/>
      <c r="N18" s="69"/>
      <c r="O18" s="69"/>
      <c r="P18" s="69"/>
      <c r="Q18" s="69"/>
      <c r="R18" s="69"/>
      <c r="S18" s="69"/>
      <c r="T18" s="69"/>
      <c r="U18" s="69"/>
      <c r="V18" s="69"/>
    </row>
    <row r="19" spans="1:22" ht="13.5" customHeight="1">
      <c r="A19" s="98" t="s">
        <v>609</v>
      </c>
      <c r="B19" s="99" t="s">
        <v>2818</v>
      </c>
      <c r="C19" s="100" t="s">
        <v>2819</v>
      </c>
      <c r="D19" s="103"/>
      <c r="E19" s="74"/>
      <c r="F19" s="69"/>
      <c r="G19" s="69"/>
      <c r="H19" s="69"/>
      <c r="I19" s="69"/>
      <c r="J19" s="69"/>
      <c r="K19" s="69"/>
      <c r="L19" s="69"/>
      <c r="M19" s="69"/>
      <c r="N19" s="69"/>
      <c r="O19" s="69"/>
      <c r="P19" s="69"/>
      <c r="Q19" s="69"/>
      <c r="R19" s="69"/>
      <c r="S19" s="69"/>
      <c r="T19" s="69"/>
      <c r="U19" s="69"/>
      <c r="V19" s="69"/>
    </row>
    <row r="20" spans="1:22" ht="13.5" customHeight="1">
      <c r="A20" s="98" t="s">
        <v>609</v>
      </c>
      <c r="B20" s="99" t="s">
        <v>2820</v>
      </c>
      <c r="C20" s="100" t="s">
        <v>2821</v>
      </c>
      <c r="D20" s="103"/>
      <c r="E20" s="74"/>
      <c r="F20" s="69"/>
      <c r="G20" s="69"/>
      <c r="H20" s="69"/>
      <c r="I20" s="69"/>
      <c r="J20" s="69"/>
      <c r="K20" s="69"/>
      <c r="L20" s="69"/>
      <c r="M20" s="69"/>
      <c r="N20" s="69"/>
      <c r="O20" s="69"/>
      <c r="P20" s="69"/>
      <c r="Q20" s="69"/>
      <c r="R20" s="69"/>
      <c r="S20" s="69"/>
      <c r="T20" s="69"/>
      <c r="U20" s="69"/>
      <c r="V20" s="69"/>
    </row>
    <row r="21" spans="1:22" ht="13.5" customHeight="1">
      <c r="A21" s="98" t="s">
        <v>609</v>
      </c>
      <c r="B21" s="99" t="s">
        <v>2822</v>
      </c>
      <c r="C21" s="100" t="s">
        <v>2823</v>
      </c>
      <c r="D21" s="103"/>
      <c r="E21" s="74"/>
      <c r="F21" s="69"/>
      <c r="G21" s="69"/>
      <c r="H21" s="69"/>
      <c r="I21" s="69"/>
      <c r="J21" s="69"/>
      <c r="K21" s="69"/>
      <c r="L21" s="69"/>
      <c r="M21" s="69"/>
      <c r="N21" s="69"/>
      <c r="O21" s="69"/>
      <c r="P21" s="69"/>
      <c r="Q21" s="69"/>
      <c r="R21" s="69"/>
      <c r="S21" s="69"/>
      <c r="T21" s="69"/>
      <c r="U21" s="69"/>
      <c r="V21" s="69"/>
    </row>
    <row r="22" spans="1:22" ht="13.5" customHeight="1">
      <c r="A22" s="98" t="s">
        <v>2824</v>
      </c>
      <c r="B22" s="99" t="s">
        <v>2825</v>
      </c>
      <c r="C22" s="100" t="s">
        <v>2824</v>
      </c>
      <c r="D22" s="101">
        <f t="shared" ref="D22:E22" si="3">D23+D30</f>
        <v>0</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609</v>
      </c>
      <c r="B23" s="99" t="s">
        <v>2826</v>
      </c>
      <c r="C23" s="100" t="s">
        <v>2827</v>
      </c>
      <c r="D23" s="101">
        <f t="shared" ref="D23:E23" si="4">SUM(D24:D29)</f>
        <v>0</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609</v>
      </c>
      <c r="B24" s="99" t="s">
        <v>2798</v>
      </c>
      <c r="C24" s="100" t="s">
        <v>2828</v>
      </c>
      <c r="D24" s="103"/>
      <c r="E24" s="74"/>
      <c r="F24" s="69"/>
      <c r="G24" s="69"/>
      <c r="H24" s="69"/>
      <c r="I24" s="69"/>
      <c r="J24" s="69"/>
      <c r="K24" s="69"/>
      <c r="L24" s="69"/>
      <c r="M24" s="69"/>
      <c r="N24" s="69"/>
      <c r="O24" s="69"/>
      <c r="P24" s="69"/>
      <c r="Q24" s="69"/>
      <c r="R24" s="69"/>
      <c r="S24" s="69"/>
      <c r="T24" s="69"/>
      <c r="U24" s="69"/>
      <c r="V24" s="69"/>
    </row>
    <row r="25" spans="1:22" ht="13.5" customHeight="1">
      <c r="A25" s="98" t="s">
        <v>609</v>
      </c>
      <c r="B25" s="99" t="s">
        <v>2800</v>
      </c>
      <c r="C25" s="100" t="s">
        <v>2829</v>
      </c>
      <c r="D25" s="103"/>
      <c r="E25" s="74"/>
      <c r="F25" s="69"/>
      <c r="G25" s="69"/>
      <c r="H25" s="69"/>
      <c r="I25" s="69"/>
      <c r="J25" s="69"/>
      <c r="K25" s="69"/>
      <c r="L25" s="69"/>
      <c r="M25" s="69"/>
      <c r="N25" s="69"/>
      <c r="O25" s="69"/>
      <c r="P25" s="69"/>
      <c r="Q25" s="69"/>
      <c r="R25" s="69"/>
      <c r="S25" s="69"/>
      <c r="T25" s="69"/>
      <c r="U25" s="69"/>
      <c r="V25" s="69"/>
    </row>
    <row r="26" spans="1:22" ht="13.5" customHeight="1">
      <c r="A26" s="98" t="s">
        <v>609</v>
      </c>
      <c r="B26" s="99" t="s">
        <v>2038</v>
      </c>
      <c r="C26" s="100" t="s">
        <v>2830</v>
      </c>
      <c r="D26" s="103"/>
      <c r="E26" s="74"/>
      <c r="F26" s="69"/>
      <c r="G26" s="69"/>
      <c r="H26" s="69"/>
      <c r="I26" s="69"/>
      <c r="J26" s="69"/>
      <c r="K26" s="69"/>
      <c r="L26" s="69"/>
      <c r="M26" s="69"/>
      <c r="N26" s="69"/>
      <c r="O26" s="69"/>
      <c r="P26" s="69"/>
      <c r="Q26" s="69"/>
      <c r="R26" s="69"/>
      <c r="S26" s="69"/>
      <c r="T26" s="69"/>
      <c r="U26" s="69"/>
      <c r="V26" s="69"/>
    </row>
    <row r="27" spans="1:22" ht="13.5" customHeight="1">
      <c r="A27" s="98" t="s">
        <v>609</v>
      </c>
      <c r="B27" s="99" t="s">
        <v>392</v>
      </c>
      <c r="C27" s="100" t="s">
        <v>2831</v>
      </c>
      <c r="D27" s="103"/>
      <c r="E27" s="74"/>
      <c r="F27" s="69"/>
      <c r="G27" s="69"/>
      <c r="H27" s="69"/>
      <c r="I27" s="69"/>
      <c r="J27" s="69"/>
      <c r="K27" s="69"/>
      <c r="L27" s="69"/>
      <c r="M27" s="69"/>
      <c r="N27" s="69"/>
      <c r="O27" s="69"/>
      <c r="P27" s="69"/>
      <c r="Q27" s="69"/>
      <c r="R27" s="69"/>
      <c r="S27" s="69"/>
      <c r="T27" s="69"/>
      <c r="U27" s="69"/>
      <c r="V27" s="69"/>
    </row>
    <row r="28" spans="1:22" ht="13.5" customHeight="1">
      <c r="A28" s="98" t="s">
        <v>609</v>
      </c>
      <c r="B28" s="99" t="s">
        <v>2804</v>
      </c>
      <c r="C28" s="100" t="s">
        <v>2832</v>
      </c>
      <c r="D28" s="103"/>
      <c r="E28" s="74"/>
      <c r="F28" s="69"/>
      <c r="G28" s="69"/>
      <c r="H28" s="69"/>
      <c r="I28" s="69"/>
      <c r="J28" s="69"/>
      <c r="K28" s="69"/>
      <c r="L28" s="69"/>
      <c r="M28" s="69"/>
      <c r="N28" s="69"/>
      <c r="O28" s="69"/>
      <c r="P28" s="69"/>
      <c r="Q28" s="69"/>
      <c r="R28" s="69"/>
      <c r="S28" s="69"/>
      <c r="T28" s="69"/>
      <c r="U28" s="69"/>
      <c r="V28" s="69"/>
    </row>
    <row r="29" spans="1:22" ht="13.5" customHeight="1">
      <c r="A29" s="98" t="s">
        <v>609</v>
      </c>
      <c r="B29" s="99" t="s">
        <v>2806</v>
      </c>
      <c r="C29" s="100" t="s">
        <v>2833</v>
      </c>
      <c r="D29" s="103"/>
      <c r="E29" s="74"/>
      <c r="F29" s="69"/>
      <c r="G29" s="69"/>
      <c r="H29" s="69"/>
      <c r="I29" s="69"/>
      <c r="J29" s="69"/>
      <c r="K29" s="69"/>
      <c r="L29" s="69"/>
      <c r="M29" s="69"/>
      <c r="N29" s="69"/>
      <c r="O29" s="69"/>
      <c r="P29" s="69"/>
      <c r="Q29" s="69"/>
      <c r="R29" s="69"/>
      <c r="S29" s="69"/>
      <c r="T29" s="69"/>
      <c r="U29" s="69"/>
      <c r="V29" s="69"/>
    </row>
    <row r="30" spans="1:22" ht="13.5" customHeight="1">
      <c r="A30" s="98" t="s">
        <v>609</v>
      </c>
      <c r="B30" s="99" t="s">
        <v>2834</v>
      </c>
      <c r="C30" s="100" t="s">
        <v>2835</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609</v>
      </c>
      <c r="B31" s="99" t="s">
        <v>2810</v>
      </c>
      <c r="C31" s="100" t="s">
        <v>2836</v>
      </c>
      <c r="D31" s="103"/>
      <c r="E31" s="74"/>
      <c r="F31" s="69"/>
      <c r="G31" s="69"/>
      <c r="H31" s="69"/>
      <c r="I31" s="69"/>
      <c r="J31" s="69"/>
      <c r="K31" s="69"/>
      <c r="L31" s="69"/>
      <c r="M31" s="69"/>
      <c r="N31" s="69"/>
      <c r="O31" s="69"/>
      <c r="P31" s="69"/>
      <c r="Q31" s="69"/>
      <c r="R31" s="69"/>
      <c r="S31" s="69"/>
      <c r="T31" s="69"/>
      <c r="U31" s="69"/>
      <c r="V31" s="69"/>
    </row>
    <row r="32" spans="1:22" ht="24">
      <c r="A32" s="98" t="s">
        <v>609</v>
      </c>
      <c r="B32" s="99" t="s">
        <v>2812</v>
      </c>
      <c r="C32" s="100" t="s">
        <v>2837</v>
      </c>
      <c r="D32" s="103"/>
      <c r="E32" s="74"/>
      <c r="F32" s="69"/>
      <c r="G32" s="69"/>
      <c r="H32" s="69"/>
      <c r="I32" s="69"/>
      <c r="J32" s="69"/>
      <c r="K32" s="69"/>
      <c r="L32" s="69"/>
      <c r="M32" s="69"/>
      <c r="N32" s="69"/>
      <c r="O32" s="69"/>
      <c r="P32" s="69"/>
      <c r="Q32" s="69"/>
      <c r="R32" s="69"/>
      <c r="S32" s="69"/>
      <c r="T32" s="69"/>
      <c r="U32" s="69"/>
      <c r="V32" s="69"/>
    </row>
    <row r="33" spans="1:22" ht="13.5" customHeight="1">
      <c r="A33" s="98" t="s">
        <v>609</v>
      </c>
      <c r="B33" s="99" t="s">
        <v>2814</v>
      </c>
      <c r="C33" s="100" t="s">
        <v>2838</v>
      </c>
      <c r="D33" s="103"/>
      <c r="E33" s="74"/>
      <c r="F33" s="69"/>
      <c r="G33" s="69"/>
      <c r="H33" s="69"/>
      <c r="I33" s="69"/>
      <c r="J33" s="69"/>
      <c r="K33" s="69"/>
      <c r="L33" s="69"/>
      <c r="M33" s="69"/>
      <c r="N33" s="69"/>
      <c r="O33" s="69"/>
      <c r="P33" s="69"/>
      <c r="Q33" s="69"/>
      <c r="R33" s="69"/>
      <c r="S33" s="69"/>
      <c r="T33" s="69"/>
      <c r="U33" s="69"/>
      <c r="V33" s="69"/>
    </row>
    <row r="34" spans="1:22" ht="13.5" customHeight="1">
      <c r="A34" s="98" t="s">
        <v>609</v>
      </c>
      <c r="B34" s="99" t="s">
        <v>2816</v>
      </c>
      <c r="C34" s="100" t="s">
        <v>2839</v>
      </c>
      <c r="D34" s="103"/>
      <c r="E34" s="74"/>
      <c r="F34" s="69"/>
      <c r="G34" s="69"/>
      <c r="H34" s="69"/>
      <c r="I34" s="69"/>
      <c r="J34" s="69"/>
      <c r="K34" s="69"/>
      <c r="L34" s="69"/>
      <c r="M34" s="69"/>
      <c r="N34" s="69"/>
      <c r="O34" s="69"/>
      <c r="P34" s="69"/>
      <c r="Q34" s="69"/>
      <c r="R34" s="69"/>
      <c r="S34" s="69"/>
      <c r="T34" s="69"/>
      <c r="U34" s="69"/>
      <c r="V34" s="69"/>
    </row>
    <row r="35" spans="1:22" ht="13.5" customHeight="1">
      <c r="A35" s="98" t="s">
        <v>609</v>
      </c>
      <c r="B35" s="99" t="s">
        <v>2818</v>
      </c>
      <c r="C35" s="100" t="s">
        <v>2840</v>
      </c>
      <c r="D35" s="103"/>
      <c r="E35" s="74"/>
      <c r="F35" s="69"/>
      <c r="G35" s="69"/>
      <c r="H35" s="69"/>
      <c r="I35" s="69"/>
      <c r="J35" s="69"/>
      <c r="K35" s="69"/>
      <c r="L35" s="69"/>
      <c r="M35" s="69"/>
      <c r="N35" s="69"/>
      <c r="O35" s="69"/>
      <c r="P35" s="69"/>
      <c r="Q35" s="69"/>
      <c r="R35" s="69"/>
      <c r="S35" s="69"/>
      <c r="T35" s="69"/>
      <c r="U35" s="69"/>
      <c r="V35" s="69"/>
    </row>
    <row r="36" spans="1:22" ht="13.5" customHeight="1">
      <c r="A36" s="98" t="s">
        <v>609</v>
      </c>
      <c r="B36" s="99" t="s">
        <v>2820</v>
      </c>
      <c r="C36" s="100" t="s">
        <v>2841</v>
      </c>
      <c r="D36" s="103"/>
      <c r="E36" s="74"/>
      <c r="F36" s="69"/>
      <c r="G36" s="69"/>
      <c r="H36" s="69"/>
      <c r="I36" s="69"/>
      <c r="J36" s="69"/>
      <c r="K36" s="69"/>
      <c r="L36" s="69"/>
      <c r="M36" s="69"/>
      <c r="N36" s="69"/>
      <c r="O36" s="69"/>
      <c r="P36" s="69"/>
      <c r="Q36" s="69"/>
      <c r="R36" s="69"/>
      <c r="S36" s="69"/>
      <c r="T36" s="69"/>
      <c r="U36" s="69"/>
      <c r="V36" s="69"/>
    </row>
    <row r="37" spans="1:22" ht="13.5" customHeight="1">
      <c r="A37" s="98" t="s">
        <v>609</v>
      </c>
      <c r="B37" s="99" t="s">
        <v>2822</v>
      </c>
      <c r="C37" s="100" t="s">
        <v>2842</v>
      </c>
      <c r="D37" s="103"/>
      <c r="E37" s="74"/>
      <c r="F37" s="69"/>
      <c r="G37" s="69"/>
      <c r="H37" s="69"/>
      <c r="I37" s="69"/>
      <c r="J37" s="69"/>
      <c r="K37" s="69"/>
      <c r="L37" s="69"/>
      <c r="M37" s="69"/>
      <c r="N37" s="69"/>
      <c r="O37" s="69"/>
      <c r="P37" s="69"/>
      <c r="Q37" s="69"/>
      <c r="R37" s="69"/>
      <c r="S37" s="69"/>
      <c r="T37" s="69"/>
      <c r="U37" s="69"/>
      <c r="V37" s="69"/>
    </row>
    <row r="38" spans="1:22" ht="13.5" customHeight="1">
      <c r="A38" s="98" t="s">
        <v>2843</v>
      </c>
      <c r="B38" s="99" t="s">
        <v>2844</v>
      </c>
      <c r="C38" s="100" t="s">
        <v>2843</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2845</v>
      </c>
      <c r="B39" s="99" t="s">
        <v>2846</v>
      </c>
      <c r="C39" s="100" t="s">
        <v>2845</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609</v>
      </c>
      <c r="B40" s="99" t="s">
        <v>2847</v>
      </c>
      <c r="C40" s="100" t="s">
        <v>2848</v>
      </c>
      <c r="D40" s="103"/>
      <c r="E40" s="74"/>
      <c r="F40" s="69"/>
      <c r="G40" s="69"/>
      <c r="H40" s="69"/>
      <c r="I40" s="69"/>
      <c r="J40" s="69"/>
      <c r="K40" s="69"/>
      <c r="L40" s="69"/>
      <c r="M40" s="69"/>
      <c r="N40" s="69"/>
      <c r="O40" s="69"/>
      <c r="P40" s="69"/>
      <c r="Q40" s="69"/>
      <c r="R40" s="69"/>
      <c r="S40" s="69"/>
      <c r="T40" s="69"/>
      <c r="U40" s="69"/>
      <c r="V40" s="69"/>
    </row>
    <row r="41" spans="1:22" ht="13.5" customHeight="1">
      <c r="A41" s="98" t="s">
        <v>609</v>
      </c>
      <c r="B41" s="99" t="s">
        <v>2298</v>
      </c>
      <c r="C41" s="100" t="s">
        <v>2849</v>
      </c>
      <c r="D41" s="103"/>
      <c r="E41" s="74"/>
      <c r="F41" s="69"/>
      <c r="G41" s="69"/>
      <c r="H41" s="69"/>
      <c r="I41" s="69"/>
      <c r="J41" s="69"/>
      <c r="K41" s="69"/>
      <c r="L41" s="69"/>
      <c r="M41" s="69"/>
      <c r="N41" s="69"/>
      <c r="O41" s="69"/>
      <c r="P41" s="69"/>
      <c r="Q41" s="69"/>
      <c r="R41" s="69"/>
      <c r="S41" s="69"/>
      <c r="T41" s="69"/>
      <c r="U41" s="69"/>
      <c r="V41" s="69"/>
    </row>
    <row r="42" spans="1:22" ht="13.5" customHeight="1">
      <c r="A42" s="98" t="s">
        <v>609</v>
      </c>
      <c r="B42" s="99" t="s">
        <v>2850</v>
      </c>
      <c r="C42" s="100" t="s">
        <v>2851</v>
      </c>
      <c r="D42" s="103"/>
      <c r="E42" s="74"/>
      <c r="F42" s="69"/>
      <c r="G42" s="69"/>
      <c r="H42" s="69"/>
      <c r="I42" s="69"/>
      <c r="J42" s="69"/>
      <c r="K42" s="69"/>
      <c r="L42" s="69"/>
      <c r="M42" s="69"/>
      <c r="N42" s="69"/>
      <c r="O42" s="69"/>
      <c r="P42" s="69"/>
      <c r="Q42" s="69"/>
      <c r="R42" s="69"/>
      <c r="S42" s="69"/>
      <c r="T42" s="69"/>
      <c r="U42" s="69"/>
      <c r="V42" s="69"/>
    </row>
    <row r="43" spans="1:22" ht="13.5" customHeight="1">
      <c r="A43" s="98" t="s">
        <v>609</v>
      </c>
      <c r="B43" s="99" t="s">
        <v>2852</v>
      </c>
      <c r="C43" s="100" t="s">
        <v>2853</v>
      </c>
      <c r="D43" s="103"/>
      <c r="E43" s="74"/>
      <c r="F43" s="69"/>
      <c r="G43" s="69"/>
      <c r="H43" s="69"/>
      <c r="I43" s="69"/>
      <c r="J43" s="69"/>
      <c r="K43" s="69"/>
      <c r="L43" s="69"/>
      <c r="M43" s="69"/>
      <c r="N43" s="69"/>
      <c r="O43" s="69"/>
      <c r="P43" s="69"/>
      <c r="Q43" s="69"/>
      <c r="R43" s="69"/>
      <c r="S43" s="69"/>
      <c r="T43" s="69"/>
      <c r="U43" s="69"/>
      <c r="V43" s="69"/>
    </row>
    <row r="44" spans="1:22" ht="13.5" customHeight="1">
      <c r="A44" s="98" t="s">
        <v>2854</v>
      </c>
      <c r="B44" s="99" t="s">
        <v>2855</v>
      </c>
      <c r="C44" s="100" t="s">
        <v>2854</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609</v>
      </c>
      <c r="B45" s="99" t="s">
        <v>2847</v>
      </c>
      <c r="C45" s="100" t="s">
        <v>2856</v>
      </c>
      <c r="D45" s="103"/>
      <c r="E45" s="74"/>
      <c r="F45" s="69"/>
      <c r="G45" s="69"/>
      <c r="H45" s="69"/>
      <c r="I45" s="69"/>
      <c r="J45" s="69"/>
      <c r="K45" s="69"/>
      <c r="L45" s="69"/>
      <c r="M45" s="69"/>
      <c r="N45" s="69"/>
      <c r="O45" s="69"/>
      <c r="P45" s="69"/>
      <c r="Q45" s="69"/>
      <c r="R45" s="69"/>
      <c r="S45" s="69"/>
      <c r="T45" s="69"/>
      <c r="U45" s="69"/>
      <c r="V45" s="69"/>
    </row>
    <row r="46" spans="1:22" ht="13.5" customHeight="1">
      <c r="A46" s="98" t="s">
        <v>609</v>
      </c>
      <c r="B46" s="99" t="s">
        <v>2298</v>
      </c>
      <c r="C46" s="100" t="s">
        <v>2857</v>
      </c>
      <c r="D46" s="103"/>
      <c r="E46" s="74"/>
      <c r="F46" s="69"/>
      <c r="G46" s="69"/>
      <c r="H46" s="69"/>
      <c r="I46" s="69"/>
      <c r="J46" s="69"/>
      <c r="K46" s="69"/>
      <c r="L46" s="69"/>
      <c r="M46" s="69"/>
      <c r="N46" s="69"/>
      <c r="O46" s="69"/>
      <c r="P46" s="69"/>
      <c r="Q46" s="69"/>
      <c r="R46" s="69"/>
      <c r="S46" s="69"/>
      <c r="T46" s="69"/>
      <c r="U46" s="69"/>
      <c r="V46" s="69"/>
    </row>
    <row r="47" spans="1:22" ht="13.5" customHeight="1">
      <c r="A47" s="98" t="s">
        <v>609</v>
      </c>
      <c r="B47" s="99" t="s">
        <v>2850</v>
      </c>
      <c r="C47" s="100" t="s">
        <v>2858</v>
      </c>
      <c r="D47" s="103"/>
      <c r="E47" s="74"/>
      <c r="F47" s="69"/>
      <c r="G47" s="69"/>
      <c r="H47" s="69"/>
      <c r="I47" s="69"/>
      <c r="J47" s="69"/>
      <c r="K47" s="69"/>
      <c r="L47" s="69"/>
      <c r="M47" s="69"/>
      <c r="N47" s="69"/>
      <c r="O47" s="69"/>
      <c r="P47" s="69"/>
      <c r="Q47" s="69"/>
      <c r="R47" s="69"/>
      <c r="S47" s="69"/>
      <c r="T47" s="69"/>
      <c r="U47" s="69"/>
      <c r="V47" s="69"/>
    </row>
    <row r="48" spans="1:22" ht="13.5" customHeight="1">
      <c r="A48" s="104"/>
      <c r="B48" s="105" t="s">
        <v>2852</v>
      </c>
      <c r="C48" s="106" t="s">
        <v>2859</v>
      </c>
      <c r="D48" s="107"/>
      <c r="E48" s="82"/>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4"/>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90" sqref="D90"/>
    </sheetView>
  </sheetViews>
  <sheetFormatPr defaultColWidth="14.42578125" defaultRowHeight="15" customHeight="1"/>
  <cols>
    <col min="1" max="1" width="18.7109375" style="47" customWidth="1"/>
    <col min="2" max="2" width="53.85546875" style="47" customWidth="1"/>
    <col min="3" max="3" width="18.7109375" style="48" customWidth="1"/>
    <col min="4" max="4" width="17.85546875" customWidth="1"/>
    <col min="5" max="5" width="8" customWidth="1"/>
    <col min="6" max="6" width="7.570312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2860</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1946</v>
      </c>
      <c r="B3" s="56" t="s">
        <v>41</v>
      </c>
      <c r="C3" s="57" t="s">
        <v>42</v>
      </c>
      <c r="D3" s="58" t="s">
        <v>2861</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2862</v>
      </c>
      <c r="C5" s="67" t="s">
        <v>2863</v>
      </c>
      <c r="D5" s="68">
        <v>137785.79999999999</v>
      </c>
      <c r="E5" s="69"/>
      <c r="F5" s="69"/>
      <c r="G5" s="69"/>
      <c r="H5" s="69"/>
      <c r="I5" s="69"/>
      <c r="J5" s="69"/>
      <c r="K5" s="69"/>
      <c r="L5" s="69"/>
      <c r="M5" s="69"/>
      <c r="N5" s="69"/>
      <c r="O5" s="69"/>
      <c r="P5" s="69"/>
      <c r="Q5" s="69"/>
      <c r="R5" s="69"/>
      <c r="S5" s="69"/>
      <c r="T5" s="69"/>
      <c r="U5" s="69"/>
    </row>
    <row r="6" spans="1:24" ht="24">
      <c r="A6" s="70"/>
      <c r="B6" s="71" t="s">
        <v>2864</v>
      </c>
      <c r="C6" s="72" t="s">
        <v>2865</v>
      </c>
      <c r="D6" s="73">
        <f>D7+D8+D17+D18</f>
        <v>1881449.83</v>
      </c>
      <c r="E6" s="69"/>
      <c r="F6" s="69"/>
      <c r="G6" s="69"/>
      <c r="H6" s="69"/>
      <c r="I6" s="69"/>
      <c r="J6" s="69"/>
      <c r="K6" s="69"/>
      <c r="L6" s="69"/>
      <c r="M6" s="69"/>
      <c r="N6" s="69"/>
      <c r="O6" s="69"/>
      <c r="P6" s="69"/>
      <c r="Q6" s="69"/>
      <c r="R6" s="69"/>
      <c r="S6" s="69"/>
      <c r="T6" s="69"/>
      <c r="U6" s="69"/>
    </row>
    <row r="7" spans="1:24" ht="12.75" customHeight="1">
      <c r="A7" s="70"/>
      <c r="B7" s="71" t="s">
        <v>2866</v>
      </c>
      <c r="C7" s="72" t="s">
        <v>2867</v>
      </c>
      <c r="D7" s="74"/>
      <c r="E7" s="69"/>
      <c r="F7" s="69"/>
      <c r="G7" s="69"/>
      <c r="H7" s="69"/>
      <c r="I7" s="69"/>
      <c r="J7" s="69"/>
      <c r="K7" s="69"/>
      <c r="L7" s="69"/>
      <c r="M7" s="69"/>
      <c r="N7" s="69"/>
      <c r="O7" s="69"/>
      <c r="P7" s="69"/>
      <c r="Q7" s="69"/>
      <c r="R7" s="69"/>
      <c r="S7" s="69"/>
      <c r="T7" s="69"/>
      <c r="U7" s="69"/>
    </row>
    <row r="8" spans="1:24" ht="12.75" customHeight="1">
      <c r="A8" s="70" t="s">
        <v>2273</v>
      </c>
      <c r="B8" s="71" t="s">
        <v>2868</v>
      </c>
      <c r="C8" s="72" t="s">
        <v>2869</v>
      </c>
      <c r="D8" s="73">
        <f>SUM(D9:D16)</f>
        <v>893602.93</v>
      </c>
      <c r="E8" s="69"/>
      <c r="F8" s="69"/>
      <c r="G8" s="69"/>
      <c r="H8" s="69"/>
      <c r="I8" s="69"/>
      <c r="J8" s="69"/>
      <c r="K8" s="69"/>
      <c r="L8" s="69"/>
      <c r="M8" s="69"/>
      <c r="N8" s="69"/>
      <c r="O8" s="69"/>
      <c r="P8" s="69"/>
      <c r="Q8" s="69"/>
      <c r="R8" s="69"/>
      <c r="S8" s="69"/>
      <c r="T8" s="69"/>
      <c r="U8" s="69"/>
    </row>
    <row r="9" spans="1:24" ht="12.75" customHeight="1">
      <c r="A9" s="75" t="s">
        <v>2275</v>
      </c>
      <c r="B9" s="76" t="s">
        <v>2276</v>
      </c>
      <c r="C9" s="72" t="s">
        <v>2870</v>
      </c>
      <c r="D9" s="74">
        <v>371188.72</v>
      </c>
      <c r="E9" s="69"/>
      <c r="F9" s="69"/>
      <c r="G9" s="69"/>
      <c r="H9" s="69"/>
      <c r="I9" s="69"/>
      <c r="J9" s="69"/>
      <c r="K9" s="69"/>
      <c r="L9" s="69"/>
      <c r="M9" s="69"/>
      <c r="N9" s="69"/>
      <c r="O9" s="69"/>
      <c r="P9" s="69"/>
      <c r="Q9" s="69"/>
      <c r="R9" s="69"/>
      <c r="S9" s="69"/>
      <c r="T9" s="69"/>
      <c r="U9" s="69"/>
    </row>
    <row r="10" spans="1:24" ht="12.75" customHeight="1">
      <c r="A10" s="75" t="s">
        <v>2277</v>
      </c>
      <c r="B10" s="76" t="s">
        <v>2278</v>
      </c>
      <c r="C10" s="72" t="s">
        <v>2871</v>
      </c>
      <c r="D10" s="74">
        <v>409980.05</v>
      </c>
      <c r="E10" s="69"/>
      <c r="F10" s="69"/>
      <c r="G10" s="69"/>
      <c r="H10" s="69"/>
      <c r="I10" s="69"/>
      <c r="J10" s="69"/>
      <c r="K10" s="69"/>
      <c r="L10" s="69"/>
      <c r="M10" s="69"/>
      <c r="N10" s="69"/>
      <c r="O10" s="69"/>
      <c r="P10" s="69"/>
      <c r="Q10" s="69"/>
      <c r="R10" s="69"/>
      <c r="S10" s="69"/>
      <c r="T10" s="69"/>
      <c r="U10" s="69"/>
    </row>
    <row r="11" spans="1:24" ht="12.75" customHeight="1">
      <c r="A11" s="75" t="s">
        <v>2279</v>
      </c>
      <c r="B11" s="76" t="s">
        <v>2872</v>
      </c>
      <c r="C11" s="72" t="s">
        <v>2873</v>
      </c>
      <c r="D11" s="74">
        <v>934.47</v>
      </c>
      <c r="E11" s="69"/>
      <c r="F11" s="69"/>
      <c r="G11" s="69"/>
      <c r="H11" s="69"/>
      <c r="I11" s="69"/>
      <c r="J11" s="69"/>
      <c r="K11" s="69"/>
      <c r="L11" s="69"/>
      <c r="M11" s="69"/>
      <c r="N11" s="69"/>
      <c r="O11" s="69"/>
      <c r="P11" s="69"/>
      <c r="Q11" s="69"/>
      <c r="R11" s="69"/>
      <c r="S11" s="69"/>
      <c r="T11" s="69"/>
      <c r="U11" s="69"/>
    </row>
    <row r="12" spans="1:24" ht="12.75" customHeight="1">
      <c r="A12" s="75" t="s">
        <v>2287</v>
      </c>
      <c r="B12" s="76" t="s">
        <v>2288</v>
      </c>
      <c r="C12" s="72" t="s">
        <v>2874</v>
      </c>
      <c r="D12" s="74"/>
      <c r="E12" s="69"/>
      <c r="F12" s="69"/>
      <c r="G12" s="69"/>
      <c r="H12" s="69"/>
      <c r="I12" s="69"/>
      <c r="J12" s="69"/>
      <c r="K12" s="69"/>
      <c r="L12" s="69"/>
      <c r="M12" s="69"/>
      <c r="N12" s="69"/>
      <c r="O12" s="69"/>
      <c r="P12" s="69"/>
      <c r="Q12" s="69"/>
      <c r="R12" s="69"/>
      <c r="S12" s="69"/>
      <c r="T12" s="69"/>
      <c r="U12" s="69"/>
    </row>
    <row r="13" spans="1:24" ht="24">
      <c r="A13" s="75" t="s">
        <v>2289</v>
      </c>
      <c r="B13" s="76" t="s">
        <v>2875</v>
      </c>
      <c r="C13" s="72" t="s">
        <v>2876</v>
      </c>
      <c r="D13" s="74"/>
      <c r="E13" s="69"/>
      <c r="F13" s="69"/>
      <c r="G13" s="69"/>
      <c r="H13" s="69"/>
      <c r="I13" s="69"/>
      <c r="J13" s="69"/>
      <c r="K13" s="69"/>
      <c r="L13" s="69"/>
      <c r="M13" s="69"/>
      <c r="N13" s="69"/>
      <c r="O13" s="69"/>
      <c r="P13" s="69"/>
      <c r="Q13" s="69"/>
      <c r="R13" s="69"/>
      <c r="S13" s="69"/>
      <c r="T13" s="69"/>
      <c r="U13" s="69"/>
    </row>
    <row r="14" spans="1:24" ht="12.75" customHeight="1">
      <c r="A14" s="75" t="s">
        <v>2291</v>
      </c>
      <c r="B14" s="76" t="s">
        <v>2292</v>
      </c>
      <c r="C14" s="72" t="s">
        <v>2877</v>
      </c>
      <c r="D14" s="74">
        <v>21117.08</v>
      </c>
      <c r="E14" s="69"/>
      <c r="F14" s="69"/>
      <c r="G14" s="69"/>
      <c r="H14" s="69"/>
      <c r="I14" s="69"/>
      <c r="J14" s="69"/>
      <c r="K14" s="69"/>
      <c r="L14" s="69"/>
      <c r="M14" s="69"/>
      <c r="N14" s="69"/>
      <c r="O14" s="69"/>
      <c r="P14" s="69"/>
      <c r="Q14" s="69"/>
      <c r="R14" s="69"/>
      <c r="S14" s="69"/>
      <c r="T14" s="69"/>
      <c r="U14" s="69"/>
    </row>
    <row r="15" spans="1:24" ht="12.75" customHeight="1">
      <c r="A15" s="75" t="s">
        <v>2293</v>
      </c>
      <c r="B15" s="76" t="s">
        <v>2294</v>
      </c>
      <c r="C15" s="72" t="s">
        <v>2878</v>
      </c>
      <c r="D15" s="74"/>
      <c r="E15" s="69"/>
      <c r="F15" s="69"/>
      <c r="G15" s="69"/>
      <c r="H15" s="69"/>
      <c r="I15" s="69"/>
      <c r="J15" s="69"/>
      <c r="K15" s="69"/>
      <c r="L15" s="69"/>
      <c r="M15" s="69"/>
      <c r="N15" s="69"/>
      <c r="O15" s="69"/>
      <c r="P15" s="69"/>
      <c r="Q15" s="69"/>
      <c r="R15" s="69"/>
      <c r="S15" s="69"/>
      <c r="T15" s="69"/>
      <c r="U15" s="69"/>
    </row>
    <row r="16" spans="1:24" ht="12.75" customHeight="1">
      <c r="A16" s="75" t="s">
        <v>2295</v>
      </c>
      <c r="B16" s="76" t="s">
        <v>2296</v>
      </c>
      <c r="C16" s="72" t="s">
        <v>2879</v>
      </c>
      <c r="D16" s="74">
        <v>90382.61</v>
      </c>
      <c r="E16" s="69"/>
      <c r="F16" s="69"/>
      <c r="G16" s="69"/>
      <c r="H16" s="69"/>
      <c r="I16" s="69"/>
      <c r="J16" s="69"/>
      <c r="K16" s="69"/>
      <c r="L16" s="69"/>
      <c r="M16" s="69"/>
      <c r="N16" s="69"/>
      <c r="O16" s="69"/>
      <c r="P16" s="69"/>
      <c r="Q16" s="69"/>
      <c r="R16" s="69"/>
      <c r="S16" s="69"/>
      <c r="T16" s="69"/>
      <c r="U16" s="69"/>
    </row>
    <row r="17" spans="1:21" ht="12.75" customHeight="1">
      <c r="A17" s="70" t="s">
        <v>2297</v>
      </c>
      <c r="B17" s="71" t="s">
        <v>2298</v>
      </c>
      <c r="C17" s="72" t="s">
        <v>2880</v>
      </c>
      <c r="D17" s="74">
        <v>987846.9</v>
      </c>
      <c r="E17" s="69"/>
      <c r="F17" s="69"/>
      <c r="G17" s="69"/>
      <c r="H17" s="69"/>
      <c r="I17" s="69"/>
      <c r="J17" s="69"/>
      <c r="K17" s="69"/>
      <c r="L17" s="69"/>
      <c r="M17" s="69"/>
      <c r="N17" s="69"/>
      <c r="O17" s="69"/>
      <c r="P17" s="69"/>
      <c r="Q17" s="69"/>
      <c r="R17" s="69"/>
      <c r="S17" s="69"/>
      <c r="T17" s="69"/>
      <c r="U17" s="69"/>
    </row>
    <row r="18" spans="1:21" ht="36">
      <c r="A18" s="70" t="s">
        <v>2881</v>
      </c>
      <c r="B18" s="71" t="s">
        <v>2882</v>
      </c>
      <c r="C18" s="72" t="s">
        <v>2883</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2884</v>
      </c>
      <c r="C19" s="72" t="s">
        <v>2885</v>
      </c>
      <c r="D19" s="74"/>
      <c r="E19" s="69"/>
      <c r="F19" s="69"/>
      <c r="G19" s="69"/>
      <c r="H19" s="69"/>
      <c r="I19" s="69"/>
      <c r="J19" s="69"/>
      <c r="K19" s="69"/>
      <c r="L19" s="69"/>
      <c r="M19" s="69"/>
      <c r="N19" s="69"/>
      <c r="O19" s="69"/>
      <c r="P19" s="69"/>
      <c r="Q19" s="69"/>
      <c r="R19" s="69"/>
      <c r="S19" s="69"/>
      <c r="T19" s="69"/>
      <c r="U19" s="69"/>
    </row>
    <row r="20" spans="1:21" ht="12.75" customHeight="1">
      <c r="A20" s="75" t="s">
        <v>2886</v>
      </c>
      <c r="B20" s="76" t="s">
        <v>2310</v>
      </c>
      <c r="C20" s="72" t="s">
        <v>2887</v>
      </c>
      <c r="D20" s="74"/>
      <c r="E20" s="69"/>
      <c r="F20" s="69"/>
      <c r="G20" s="69"/>
      <c r="H20" s="69"/>
      <c r="I20" s="69"/>
      <c r="J20" s="69"/>
      <c r="K20" s="69"/>
      <c r="L20" s="69"/>
      <c r="M20" s="69"/>
      <c r="N20" s="69"/>
      <c r="O20" s="69"/>
      <c r="P20" s="69"/>
      <c r="Q20" s="69"/>
      <c r="R20" s="69"/>
      <c r="S20" s="69"/>
      <c r="T20" s="69"/>
      <c r="U20" s="69"/>
    </row>
    <row r="21" spans="1:21" ht="12.75" customHeight="1">
      <c r="A21" s="75" t="s">
        <v>2888</v>
      </c>
      <c r="B21" s="76" t="s">
        <v>2314</v>
      </c>
      <c r="C21" s="72" t="s">
        <v>2889</v>
      </c>
      <c r="D21" s="74"/>
      <c r="E21" s="69"/>
      <c r="F21" s="69"/>
      <c r="G21" s="69"/>
      <c r="H21" s="69"/>
      <c r="I21" s="69"/>
      <c r="J21" s="69"/>
      <c r="K21" s="69"/>
      <c r="L21" s="69"/>
      <c r="M21" s="69"/>
      <c r="N21" s="69"/>
      <c r="O21" s="69"/>
      <c r="P21" s="69"/>
      <c r="Q21" s="69"/>
      <c r="R21" s="69"/>
      <c r="S21" s="69"/>
      <c r="T21" s="69"/>
      <c r="U21" s="69"/>
    </row>
    <row r="22" spans="1:21" ht="24">
      <c r="A22" s="75" t="s">
        <v>2890</v>
      </c>
      <c r="B22" s="76" t="s">
        <v>2891</v>
      </c>
      <c r="C22" s="72" t="s">
        <v>2892</v>
      </c>
      <c r="D22" s="74"/>
      <c r="E22" s="69"/>
      <c r="F22" s="69"/>
      <c r="G22" s="69"/>
      <c r="H22" s="69"/>
      <c r="I22" s="69"/>
      <c r="J22" s="69"/>
      <c r="K22" s="69"/>
      <c r="L22" s="69"/>
      <c r="M22" s="69"/>
      <c r="N22" s="69"/>
      <c r="O22" s="69"/>
      <c r="P22" s="69"/>
      <c r="Q22" s="69"/>
      <c r="R22" s="69"/>
      <c r="S22" s="69"/>
      <c r="T22" s="69"/>
      <c r="U22" s="69"/>
    </row>
    <row r="23" spans="1:21" ht="24">
      <c r="A23" s="75" t="s">
        <v>2893</v>
      </c>
      <c r="B23" s="76" t="s">
        <v>2894</v>
      </c>
      <c r="C23" s="72" t="s">
        <v>2895</v>
      </c>
      <c r="D23" s="74"/>
      <c r="E23" s="69"/>
      <c r="F23" s="69"/>
      <c r="G23" s="69"/>
      <c r="H23" s="69"/>
      <c r="I23" s="69"/>
      <c r="J23" s="69"/>
      <c r="K23" s="69"/>
      <c r="L23" s="69"/>
      <c r="M23" s="69"/>
      <c r="N23" s="69"/>
      <c r="O23" s="69"/>
      <c r="P23" s="69"/>
      <c r="Q23" s="69"/>
      <c r="R23" s="69"/>
      <c r="S23" s="69"/>
      <c r="T23" s="69"/>
      <c r="U23" s="69"/>
    </row>
    <row r="24" spans="1:21" ht="24">
      <c r="A24" s="75"/>
      <c r="B24" s="71" t="s">
        <v>2896</v>
      </c>
      <c r="C24" s="72" t="s">
        <v>2897</v>
      </c>
      <c r="D24" s="73">
        <f>D25+D26+D35+D36</f>
        <v>1865650.13</v>
      </c>
      <c r="E24" s="69"/>
      <c r="F24" s="69"/>
      <c r="G24" s="69"/>
      <c r="H24" s="69"/>
      <c r="I24" s="69"/>
      <c r="J24" s="69"/>
      <c r="K24" s="69"/>
      <c r="L24" s="69"/>
      <c r="M24" s="69"/>
      <c r="N24" s="69"/>
      <c r="O24" s="69"/>
      <c r="P24" s="69"/>
      <c r="Q24" s="69"/>
      <c r="R24" s="69"/>
      <c r="S24" s="69"/>
      <c r="T24" s="69"/>
      <c r="U24" s="69"/>
    </row>
    <row r="25" spans="1:21" ht="12.75" customHeight="1">
      <c r="A25" s="75"/>
      <c r="B25" s="71" t="s">
        <v>2866</v>
      </c>
      <c r="C25" s="72" t="s">
        <v>2898</v>
      </c>
      <c r="D25" s="74"/>
      <c r="E25" s="69"/>
      <c r="F25" s="69"/>
      <c r="G25" s="69"/>
      <c r="H25" s="69"/>
      <c r="I25" s="69"/>
      <c r="J25" s="69"/>
      <c r="K25" s="69"/>
      <c r="L25" s="69"/>
      <c r="M25" s="69"/>
      <c r="N25" s="69"/>
      <c r="O25" s="69"/>
      <c r="P25" s="69"/>
      <c r="Q25" s="69"/>
      <c r="R25" s="69"/>
      <c r="S25" s="69"/>
      <c r="T25" s="69"/>
      <c r="U25" s="69"/>
    </row>
    <row r="26" spans="1:21" ht="12.75" customHeight="1">
      <c r="A26" s="70" t="s">
        <v>2273</v>
      </c>
      <c r="B26" s="71" t="s">
        <v>2899</v>
      </c>
      <c r="C26" s="72" t="s">
        <v>2900</v>
      </c>
      <c r="D26" s="73">
        <f>SUM(D27:D34)</f>
        <v>877969.45</v>
      </c>
      <c r="E26" s="69"/>
      <c r="F26" s="69"/>
      <c r="G26" s="69"/>
      <c r="H26" s="69"/>
      <c r="I26" s="69"/>
      <c r="J26" s="69"/>
      <c r="K26" s="69"/>
      <c r="L26" s="69"/>
      <c r="M26" s="69"/>
      <c r="N26" s="69"/>
      <c r="O26" s="69"/>
      <c r="P26" s="69"/>
      <c r="Q26" s="69"/>
      <c r="R26" s="69"/>
      <c r="S26" s="69"/>
      <c r="T26" s="69"/>
      <c r="U26" s="69"/>
    </row>
    <row r="27" spans="1:21" ht="12.75" customHeight="1">
      <c r="A27" s="75" t="s">
        <v>2275</v>
      </c>
      <c r="B27" s="76" t="s">
        <v>2276</v>
      </c>
      <c r="C27" s="72" t="s">
        <v>2901</v>
      </c>
      <c r="D27" s="74">
        <v>343166.63</v>
      </c>
      <c r="E27" s="69"/>
      <c r="F27" s="69"/>
      <c r="G27" s="69"/>
      <c r="H27" s="69"/>
      <c r="I27" s="69"/>
      <c r="J27" s="69"/>
      <c r="K27" s="69"/>
      <c r="L27" s="69"/>
      <c r="M27" s="69"/>
      <c r="N27" s="69"/>
      <c r="O27" s="69"/>
      <c r="P27" s="69"/>
      <c r="Q27" s="69"/>
      <c r="R27" s="69"/>
      <c r="S27" s="69"/>
      <c r="T27" s="69"/>
      <c r="U27" s="69"/>
    </row>
    <row r="28" spans="1:21" ht="12.75" customHeight="1">
      <c r="A28" s="75" t="s">
        <v>2277</v>
      </c>
      <c r="B28" s="76" t="s">
        <v>2278</v>
      </c>
      <c r="C28" s="72" t="s">
        <v>2902</v>
      </c>
      <c r="D28" s="74">
        <v>401922.05</v>
      </c>
      <c r="E28" s="69"/>
      <c r="F28" s="69"/>
      <c r="G28" s="69"/>
      <c r="H28" s="69"/>
      <c r="I28" s="69"/>
      <c r="J28" s="69"/>
      <c r="K28" s="69"/>
      <c r="L28" s="69"/>
      <c r="M28" s="69"/>
      <c r="N28" s="69"/>
      <c r="O28" s="69"/>
      <c r="P28" s="69"/>
      <c r="Q28" s="69"/>
      <c r="R28" s="69"/>
      <c r="S28" s="69"/>
      <c r="T28" s="69"/>
      <c r="U28" s="69"/>
    </row>
    <row r="29" spans="1:21" ht="12.75" customHeight="1">
      <c r="A29" s="75" t="s">
        <v>2279</v>
      </c>
      <c r="B29" s="76" t="s">
        <v>2872</v>
      </c>
      <c r="C29" s="72" t="s">
        <v>2903</v>
      </c>
      <c r="D29" s="74">
        <v>921.15</v>
      </c>
      <c r="E29" s="69"/>
      <c r="F29" s="69"/>
      <c r="G29" s="69"/>
      <c r="H29" s="69"/>
      <c r="I29" s="69"/>
      <c r="J29" s="69"/>
      <c r="K29" s="69"/>
      <c r="L29" s="69"/>
      <c r="M29" s="69"/>
      <c r="N29" s="69"/>
      <c r="O29" s="69"/>
      <c r="P29" s="69"/>
      <c r="Q29" s="69"/>
      <c r="R29" s="69"/>
      <c r="S29" s="69"/>
      <c r="T29" s="69"/>
      <c r="U29" s="69"/>
    </row>
    <row r="30" spans="1:21" ht="12.75" customHeight="1">
      <c r="A30" s="75" t="s">
        <v>2287</v>
      </c>
      <c r="B30" s="76" t="s">
        <v>2288</v>
      </c>
      <c r="C30" s="72" t="s">
        <v>2904</v>
      </c>
      <c r="D30" s="74"/>
      <c r="E30" s="69"/>
      <c r="F30" s="69"/>
      <c r="G30" s="69"/>
      <c r="H30" s="69"/>
      <c r="I30" s="69"/>
      <c r="J30" s="69"/>
      <c r="K30" s="69"/>
      <c r="L30" s="69"/>
      <c r="M30" s="69"/>
      <c r="N30" s="69"/>
      <c r="O30" s="69"/>
      <c r="P30" s="69"/>
      <c r="Q30" s="69"/>
      <c r="R30" s="69"/>
      <c r="S30" s="69"/>
      <c r="T30" s="69"/>
      <c r="U30" s="69"/>
    </row>
    <row r="31" spans="1:21" ht="24">
      <c r="A31" s="75" t="s">
        <v>2289</v>
      </c>
      <c r="B31" s="76" t="s">
        <v>2875</v>
      </c>
      <c r="C31" s="72" t="s">
        <v>2905</v>
      </c>
      <c r="D31" s="74"/>
      <c r="E31" s="69"/>
      <c r="F31" s="69"/>
      <c r="G31" s="69"/>
      <c r="H31" s="69"/>
      <c r="I31" s="69"/>
      <c r="J31" s="69"/>
      <c r="K31" s="69"/>
      <c r="L31" s="69"/>
      <c r="M31" s="69"/>
      <c r="N31" s="69"/>
      <c r="O31" s="69"/>
      <c r="P31" s="69"/>
      <c r="Q31" s="69"/>
      <c r="R31" s="69"/>
      <c r="S31" s="69"/>
      <c r="T31" s="69"/>
      <c r="U31" s="69"/>
    </row>
    <row r="32" spans="1:21" ht="12.75" customHeight="1">
      <c r="A32" s="75" t="s">
        <v>2291</v>
      </c>
      <c r="B32" s="76" t="s">
        <v>2292</v>
      </c>
      <c r="C32" s="72" t="s">
        <v>2906</v>
      </c>
      <c r="D32" s="74">
        <v>19746.66</v>
      </c>
      <c r="E32" s="69"/>
      <c r="F32" s="69"/>
      <c r="G32" s="69"/>
      <c r="H32" s="69"/>
      <c r="I32" s="69"/>
      <c r="J32" s="69"/>
      <c r="K32" s="69"/>
      <c r="L32" s="69"/>
      <c r="M32" s="69"/>
      <c r="N32" s="69"/>
      <c r="O32" s="69"/>
      <c r="P32" s="69"/>
      <c r="Q32" s="69"/>
      <c r="R32" s="69"/>
      <c r="S32" s="69"/>
      <c r="T32" s="69"/>
      <c r="U32" s="69"/>
    </row>
    <row r="33" spans="1:21" ht="12.75" customHeight="1">
      <c r="A33" s="75" t="s">
        <v>2293</v>
      </c>
      <c r="B33" s="76" t="s">
        <v>2294</v>
      </c>
      <c r="C33" s="72" t="s">
        <v>2907</v>
      </c>
      <c r="D33" s="74"/>
      <c r="E33" s="69"/>
      <c r="F33" s="69"/>
      <c r="G33" s="69"/>
      <c r="H33" s="69"/>
      <c r="I33" s="69"/>
      <c r="J33" s="69"/>
      <c r="K33" s="69"/>
      <c r="L33" s="69"/>
      <c r="M33" s="69"/>
      <c r="N33" s="69"/>
      <c r="O33" s="69"/>
      <c r="P33" s="69"/>
      <c r="Q33" s="69"/>
      <c r="R33" s="69"/>
      <c r="S33" s="69"/>
      <c r="T33" s="69"/>
      <c r="U33" s="69"/>
    </row>
    <row r="34" spans="1:21" ht="12.75" customHeight="1">
      <c r="A34" s="75" t="s">
        <v>2295</v>
      </c>
      <c r="B34" s="76" t="s">
        <v>2296</v>
      </c>
      <c r="C34" s="72" t="s">
        <v>2908</v>
      </c>
      <c r="D34" s="74">
        <v>112212.96</v>
      </c>
      <c r="E34" s="69"/>
      <c r="F34" s="69"/>
      <c r="G34" s="69"/>
      <c r="H34" s="69"/>
      <c r="I34" s="69"/>
      <c r="J34" s="69"/>
      <c r="K34" s="69"/>
      <c r="L34" s="69"/>
      <c r="M34" s="69"/>
      <c r="N34" s="69"/>
      <c r="O34" s="69"/>
      <c r="P34" s="69"/>
      <c r="Q34" s="69"/>
      <c r="R34" s="69"/>
      <c r="S34" s="69"/>
      <c r="T34" s="69"/>
      <c r="U34" s="69"/>
    </row>
    <row r="35" spans="1:21" ht="12.75" customHeight="1">
      <c r="A35" s="70" t="s">
        <v>2297</v>
      </c>
      <c r="B35" s="71" t="s">
        <v>2298</v>
      </c>
      <c r="C35" s="72" t="s">
        <v>2909</v>
      </c>
      <c r="D35" s="74">
        <v>987680.68</v>
      </c>
      <c r="E35" s="69"/>
      <c r="F35" s="69"/>
      <c r="G35" s="69"/>
      <c r="H35" s="69"/>
      <c r="I35" s="69"/>
      <c r="J35" s="69"/>
      <c r="K35" s="69"/>
      <c r="L35" s="69"/>
      <c r="M35" s="69"/>
      <c r="N35" s="69"/>
      <c r="O35" s="69"/>
      <c r="P35" s="69"/>
      <c r="Q35" s="69"/>
      <c r="R35" s="69"/>
      <c r="S35" s="69"/>
      <c r="T35" s="69"/>
      <c r="U35" s="69"/>
    </row>
    <row r="36" spans="1:21" ht="36">
      <c r="A36" s="70" t="s">
        <v>2881</v>
      </c>
      <c r="B36" s="71" t="s">
        <v>2910</v>
      </c>
      <c r="C36" s="72" t="s">
        <v>2911</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2884</v>
      </c>
      <c r="C37" s="72" t="s">
        <v>2912</v>
      </c>
      <c r="D37" s="74"/>
      <c r="E37" s="69"/>
      <c r="F37" s="69"/>
      <c r="G37" s="69"/>
      <c r="H37" s="69"/>
      <c r="I37" s="69"/>
      <c r="J37" s="69"/>
      <c r="K37" s="69"/>
      <c r="L37" s="69"/>
      <c r="M37" s="69"/>
      <c r="N37" s="69"/>
      <c r="O37" s="69"/>
      <c r="P37" s="69"/>
      <c r="Q37" s="69"/>
      <c r="R37" s="69"/>
      <c r="S37" s="69"/>
      <c r="T37" s="69"/>
      <c r="U37" s="69"/>
    </row>
    <row r="38" spans="1:21" ht="12.75" customHeight="1">
      <c r="A38" s="75" t="s">
        <v>2886</v>
      </c>
      <c r="B38" s="76" t="s">
        <v>2310</v>
      </c>
      <c r="C38" s="72" t="s">
        <v>2913</v>
      </c>
      <c r="D38" s="74"/>
      <c r="E38" s="69"/>
      <c r="F38" s="69"/>
      <c r="G38" s="69"/>
      <c r="H38" s="69"/>
      <c r="I38" s="69"/>
      <c r="J38" s="69"/>
      <c r="K38" s="69"/>
      <c r="L38" s="69"/>
      <c r="M38" s="69"/>
      <c r="N38" s="69"/>
      <c r="O38" s="69"/>
      <c r="P38" s="69"/>
      <c r="Q38" s="69"/>
      <c r="R38" s="69"/>
      <c r="S38" s="69"/>
      <c r="T38" s="69"/>
      <c r="U38" s="69"/>
    </row>
    <row r="39" spans="1:21" ht="12.75" customHeight="1">
      <c r="A39" s="75" t="s">
        <v>2888</v>
      </c>
      <c r="B39" s="76" t="s">
        <v>2314</v>
      </c>
      <c r="C39" s="72" t="s">
        <v>2914</v>
      </c>
      <c r="D39" s="74"/>
      <c r="E39" s="69"/>
      <c r="F39" s="69"/>
      <c r="G39" s="69"/>
      <c r="H39" s="69"/>
      <c r="I39" s="69"/>
      <c r="J39" s="69"/>
      <c r="K39" s="69"/>
      <c r="L39" s="69"/>
      <c r="M39" s="69"/>
      <c r="N39" s="69"/>
      <c r="O39" s="69"/>
      <c r="P39" s="69"/>
      <c r="Q39" s="69"/>
      <c r="R39" s="69"/>
      <c r="S39" s="69"/>
      <c r="T39" s="69"/>
      <c r="U39" s="69"/>
    </row>
    <row r="40" spans="1:21" ht="24">
      <c r="A40" s="75" t="s">
        <v>2915</v>
      </c>
      <c r="B40" s="76" t="s">
        <v>2891</v>
      </c>
      <c r="C40" s="72" t="s">
        <v>2916</v>
      </c>
      <c r="D40" s="74"/>
      <c r="E40" s="69"/>
      <c r="F40" s="69"/>
      <c r="G40" s="69"/>
      <c r="H40" s="69"/>
      <c r="I40" s="69"/>
      <c r="J40" s="69"/>
      <c r="K40" s="69"/>
      <c r="L40" s="69"/>
      <c r="M40" s="69"/>
      <c r="N40" s="69"/>
      <c r="O40" s="69"/>
      <c r="P40" s="69"/>
      <c r="Q40" s="69"/>
      <c r="R40" s="69"/>
      <c r="S40" s="69"/>
      <c r="T40" s="69"/>
      <c r="U40" s="69"/>
    </row>
    <row r="41" spans="1:21" ht="24">
      <c r="A41" s="75" t="s">
        <v>2893</v>
      </c>
      <c r="B41" s="76" t="s">
        <v>2894</v>
      </c>
      <c r="C41" s="72" t="s">
        <v>2917</v>
      </c>
      <c r="D41" s="74"/>
      <c r="E41" s="69"/>
      <c r="F41" s="69"/>
      <c r="G41" s="69"/>
      <c r="H41" s="69"/>
      <c r="I41" s="69"/>
      <c r="J41" s="69"/>
      <c r="K41" s="69"/>
      <c r="L41" s="69"/>
      <c r="M41" s="69"/>
      <c r="N41" s="69"/>
      <c r="O41" s="69"/>
      <c r="P41" s="69"/>
      <c r="Q41" s="69"/>
      <c r="R41" s="69"/>
      <c r="S41" s="69"/>
      <c r="T41" s="69"/>
      <c r="U41" s="69"/>
    </row>
    <row r="42" spans="1:21" ht="24">
      <c r="A42" s="75"/>
      <c r="B42" s="71" t="s">
        <v>2918</v>
      </c>
      <c r="C42" s="72" t="s">
        <v>2919</v>
      </c>
      <c r="D42" s="73">
        <f>D5+D6-D24</f>
        <v>153585.5</v>
      </c>
      <c r="E42" s="69"/>
      <c r="F42" s="69"/>
      <c r="G42" s="69"/>
      <c r="H42" s="69"/>
      <c r="I42" s="69"/>
      <c r="J42" s="69"/>
      <c r="K42" s="69"/>
      <c r="L42" s="69"/>
      <c r="M42" s="69"/>
      <c r="N42" s="69"/>
      <c r="O42" s="69"/>
      <c r="P42" s="69"/>
      <c r="Q42" s="69"/>
      <c r="R42" s="69"/>
      <c r="S42" s="69"/>
      <c r="T42" s="69"/>
      <c r="U42" s="69"/>
    </row>
    <row r="43" spans="1:21" ht="24">
      <c r="A43" s="70"/>
      <c r="B43" s="71" t="s">
        <v>2920</v>
      </c>
      <c r="C43" s="72" t="s">
        <v>2921</v>
      </c>
      <c r="D43" s="73">
        <f>D44+D49+D90+D95</f>
        <v>398.28000000000003</v>
      </c>
      <c r="E43" s="69"/>
      <c r="F43" s="69"/>
      <c r="G43" s="69"/>
      <c r="H43" s="69"/>
      <c r="I43" s="69"/>
      <c r="J43" s="69"/>
      <c r="K43" s="69"/>
      <c r="L43" s="69"/>
      <c r="M43" s="69"/>
      <c r="N43" s="69"/>
      <c r="O43" s="69"/>
      <c r="P43" s="69"/>
      <c r="Q43" s="69"/>
      <c r="R43" s="69"/>
      <c r="S43" s="69"/>
      <c r="T43" s="69"/>
      <c r="U43" s="69"/>
    </row>
    <row r="44" spans="1:21" ht="24">
      <c r="A44" s="75"/>
      <c r="B44" s="71" t="s">
        <v>2922</v>
      </c>
      <c r="C44" s="72" t="s">
        <v>2923</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2924</v>
      </c>
      <c r="C45" s="72" t="s">
        <v>2925</v>
      </c>
      <c r="D45" s="74"/>
      <c r="E45" s="69"/>
      <c r="F45" s="69"/>
      <c r="G45" s="69"/>
      <c r="H45" s="69"/>
      <c r="I45" s="69"/>
      <c r="J45" s="69"/>
      <c r="K45" s="69"/>
      <c r="L45" s="69"/>
      <c r="M45" s="69"/>
      <c r="N45" s="69"/>
      <c r="O45" s="69"/>
      <c r="P45" s="69"/>
      <c r="Q45" s="69"/>
      <c r="R45" s="69"/>
      <c r="S45" s="69"/>
      <c r="T45" s="69"/>
      <c r="U45" s="69"/>
    </row>
    <row r="46" spans="1:21" ht="12.75" customHeight="1">
      <c r="A46" s="75"/>
      <c r="B46" s="76" t="s">
        <v>2926</v>
      </c>
      <c r="C46" s="72" t="s">
        <v>2927</v>
      </c>
      <c r="D46" s="74"/>
      <c r="E46" s="69"/>
      <c r="F46" s="69"/>
      <c r="G46" s="69"/>
      <c r="H46" s="69"/>
      <c r="I46" s="69"/>
      <c r="J46" s="69"/>
      <c r="K46" s="69"/>
      <c r="L46" s="69"/>
      <c r="M46" s="69"/>
      <c r="N46" s="69"/>
      <c r="O46" s="69"/>
      <c r="P46" s="69"/>
      <c r="Q46" s="69"/>
      <c r="R46" s="69"/>
      <c r="S46" s="69"/>
      <c r="T46" s="69"/>
      <c r="U46" s="69"/>
    </row>
    <row r="47" spans="1:21" ht="12.75" customHeight="1">
      <c r="A47" s="75"/>
      <c r="B47" s="76" t="s">
        <v>2928</v>
      </c>
      <c r="C47" s="72" t="s">
        <v>2929</v>
      </c>
      <c r="D47" s="74"/>
      <c r="E47" s="69"/>
      <c r="F47" s="69"/>
      <c r="G47" s="69"/>
      <c r="H47" s="69"/>
      <c r="I47" s="69"/>
      <c r="J47" s="69"/>
      <c r="K47" s="69"/>
      <c r="L47" s="69"/>
      <c r="M47" s="69"/>
      <c r="N47" s="69"/>
      <c r="O47" s="69"/>
      <c r="P47" s="69"/>
      <c r="Q47" s="69"/>
      <c r="R47" s="69"/>
      <c r="S47" s="69"/>
      <c r="T47" s="69"/>
      <c r="U47" s="69"/>
    </row>
    <row r="48" spans="1:21" ht="12.75" customHeight="1">
      <c r="A48" s="75"/>
      <c r="B48" s="76" t="s">
        <v>2930</v>
      </c>
      <c r="C48" s="72" t="s">
        <v>2931</v>
      </c>
      <c r="D48" s="74"/>
      <c r="E48" s="69"/>
      <c r="F48" s="69"/>
      <c r="G48" s="69"/>
      <c r="H48" s="69"/>
      <c r="I48" s="69"/>
      <c r="J48" s="69"/>
      <c r="K48" s="69"/>
      <c r="L48" s="69"/>
      <c r="M48" s="69"/>
      <c r="N48" s="69"/>
      <c r="O48" s="69"/>
      <c r="P48" s="69"/>
      <c r="Q48" s="69"/>
      <c r="R48" s="69"/>
      <c r="S48" s="69"/>
      <c r="T48" s="69"/>
      <c r="U48" s="69"/>
    </row>
    <row r="49" spans="1:21" ht="24">
      <c r="A49" s="70" t="s">
        <v>2273</v>
      </c>
      <c r="B49" s="77" t="s">
        <v>2932</v>
      </c>
      <c r="C49" s="72" t="s">
        <v>2933</v>
      </c>
      <c r="D49" s="73">
        <f>D50+D55+D60+D65+D70+D75+D80+D85</f>
        <v>398.28000000000003</v>
      </c>
      <c r="E49" s="69"/>
      <c r="F49" s="69"/>
      <c r="G49" s="69"/>
      <c r="H49" s="69"/>
      <c r="I49" s="69"/>
      <c r="J49" s="69"/>
      <c r="K49" s="69"/>
      <c r="L49" s="69"/>
      <c r="M49" s="69"/>
      <c r="N49" s="69"/>
      <c r="O49" s="69"/>
      <c r="P49" s="69"/>
      <c r="Q49" s="69"/>
      <c r="R49" s="69"/>
      <c r="S49" s="69"/>
      <c r="T49" s="69"/>
      <c r="U49" s="69"/>
    </row>
    <row r="50" spans="1:21" ht="12.75" customHeight="1">
      <c r="A50" s="70" t="s">
        <v>2275</v>
      </c>
      <c r="B50" s="71" t="s">
        <v>2934</v>
      </c>
      <c r="C50" s="72" t="s">
        <v>2935</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2924</v>
      </c>
      <c r="C51" s="72" t="s">
        <v>2936</v>
      </c>
      <c r="D51" s="74"/>
      <c r="E51" s="69"/>
      <c r="F51" s="69"/>
      <c r="G51" s="69"/>
      <c r="H51" s="69"/>
      <c r="I51" s="69"/>
      <c r="J51" s="69"/>
      <c r="K51" s="69"/>
      <c r="L51" s="69"/>
      <c r="M51" s="69"/>
      <c r="N51" s="69"/>
      <c r="O51" s="69"/>
      <c r="P51" s="69"/>
      <c r="Q51" s="69"/>
      <c r="R51" s="69"/>
      <c r="S51" s="69"/>
      <c r="T51" s="69"/>
      <c r="U51" s="69"/>
    </row>
    <row r="52" spans="1:21" ht="12.75" customHeight="1">
      <c r="A52" s="75"/>
      <c r="B52" s="76" t="s">
        <v>2926</v>
      </c>
      <c r="C52" s="72" t="s">
        <v>2937</v>
      </c>
      <c r="D52" s="74"/>
      <c r="E52" s="69"/>
      <c r="F52" s="69"/>
      <c r="G52" s="69"/>
      <c r="H52" s="69"/>
      <c r="I52" s="69"/>
      <c r="J52" s="69"/>
      <c r="K52" s="69"/>
      <c r="L52" s="69"/>
      <c r="M52" s="69"/>
      <c r="N52" s="69"/>
      <c r="O52" s="69"/>
      <c r="P52" s="69"/>
      <c r="Q52" s="69"/>
      <c r="R52" s="69"/>
      <c r="S52" s="69"/>
      <c r="T52" s="69"/>
      <c r="U52" s="69"/>
    </row>
    <row r="53" spans="1:21" ht="12.75" customHeight="1">
      <c r="A53" s="70"/>
      <c r="B53" s="76" t="s">
        <v>2928</v>
      </c>
      <c r="C53" s="72" t="s">
        <v>2938</v>
      </c>
      <c r="D53" s="74"/>
      <c r="E53" s="69"/>
      <c r="F53" s="69"/>
      <c r="G53" s="69"/>
      <c r="H53" s="69"/>
      <c r="I53" s="69"/>
      <c r="J53" s="69"/>
      <c r="K53" s="69"/>
      <c r="L53" s="69"/>
      <c r="M53" s="69"/>
      <c r="N53" s="69"/>
      <c r="O53" s="69"/>
      <c r="P53" s="69"/>
      <c r="Q53" s="69"/>
      <c r="R53" s="69"/>
      <c r="S53" s="69"/>
      <c r="T53" s="69"/>
      <c r="U53" s="69"/>
    </row>
    <row r="54" spans="1:21" ht="12.75" customHeight="1">
      <c r="A54" s="75"/>
      <c r="B54" s="76" t="s">
        <v>2930</v>
      </c>
      <c r="C54" s="72" t="s">
        <v>2939</v>
      </c>
      <c r="D54" s="74"/>
      <c r="E54" s="69"/>
      <c r="F54" s="69"/>
      <c r="G54" s="69"/>
      <c r="H54" s="69"/>
      <c r="I54" s="69"/>
      <c r="J54" s="69"/>
      <c r="K54" s="69"/>
      <c r="L54" s="69"/>
      <c r="M54" s="69"/>
      <c r="N54" s="69"/>
      <c r="O54" s="69"/>
      <c r="P54" s="69"/>
      <c r="Q54" s="69"/>
      <c r="R54" s="69"/>
      <c r="S54" s="69"/>
      <c r="T54" s="69"/>
      <c r="U54" s="69"/>
    </row>
    <row r="55" spans="1:21" ht="12.75" customHeight="1">
      <c r="A55" s="70" t="s">
        <v>2277</v>
      </c>
      <c r="B55" s="71" t="s">
        <v>2940</v>
      </c>
      <c r="C55" s="72" t="s">
        <v>2941</v>
      </c>
      <c r="D55" s="73">
        <f>SUM(D56:D59)</f>
        <v>380.35</v>
      </c>
      <c r="E55" s="69"/>
      <c r="F55" s="69"/>
      <c r="G55" s="69"/>
      <c r="H55" s="69"/>
      <c r="I55" s="69"/>
      <c r="J55" s="69"/>
      <c r="K55" s="69"/>
      <c r="L55" s="69"/>
      <c r="M55" s="69"/>
      <c r="N55" s="69"/>
      <c r="O55" s="69"/>
      <c r="P55" s="69"/>
      <c r="Q55" s="69"/>
      <c r="R55" s="69"/>
      <c r="S55" s="69"/>
      <c r="T55" s="69"/>
      <c r="U55" s="69"/>
    </row>
    <row r="56" spans="1:21" ht="12.75" customHeight="1">
      <c r="A56" s="75"/>
      <c r="B56" s="76" t="s">
        <v>2924</v>
      </c>
      <c r="C56" s="72" t="s">
        <v>2942</v>
      </c>
      <c r="D56" s="74">
        <v>368.35</v>
      </c>
      <c r="E56" s="69"/>
      <c r="F56" s="69"/>
      <c r="G56" s="69"/>
      <c r="H56" s="69"/>
      <c r="I56" s="69"/>
      <c r="J56" s="69"/>
      <c r="K56" s="69"/>
      <c r="L56" s="69"/>
      <c r="M56" s="69"/>
      <c r="N56" s="69"/>
      <c r="O56" s="69"/>
      <c r="P56" s="69"/>
      <c r="Q56" s="69"/>
      <c r="R56" s="69"/>
      <c r="S56" s="69"/>
      <c r="T56" s="69"/>
      <c r="U56" s="69"/>
    </row>
    <row r="57" spans="1:21" ht="12.75" customHeight="1">
      <c r="A57" s="75"/>
      <c r="B57" s="76" t="s">
        <v>2926</v>
      </c>
      <c r="C57" s="72" t="s">
        <v>2943</v>
      </c>
      <c r="D57" s="74"/>
      <c r="E57" s="69"/>
      <c r="F57" s="69"/>
      <c r="G57" s="69"/>
      <c r="H57" s="69"/>
      <c r="I57" s="69"/>
      <c r="J57" s="69"/>
      <c r="K57" s="69"/>
      <c r="L57" s="69"/>
      <c r="M57" s="69"/>
      <c r="N57" s="69"/>
      <c r="O57" s="69"/>
      <c r="P57" s="69"/>
      <c r="Q57" s="69"/>
      <c r="R57" s="69"/>
      <c r="S57" s="69"/>
      <c r="T57" s="69"/>
      <c r="U57" s="69"/>
    </row>
    <row r="58" spans="1:21" ht="12.75" customHeight="1">
      <c r="A58" s="75"/>
      <c r="B58" s="76" t="s">
        <v>2928</v>
      </c>
      <c r="C58" s="72" t="s">
        <v>2944</v>
      </c>
      <c r="D58" s="74"/>
      <c r="E58" s="69"/>
      <c r="F58" s="69"/>
      <c r="G58" s="69"/>
      <c r="H58" s="69"/>
      <c r="I58" s="69"/>
      <c r="J58" s="69"/>
      <c r="K58" s="69"/>
      <c r="L58" s="69"/>
      <c r="M58" s="69"/>
      <c r="N58" s="69"/>
      <c r="O58" s="69"/>
      <c r="P58" s="69"/>
      <c r="Q58" s="69"/>
      <c r="R58" s="69"/>
      <c r="S58" s="69"/>
      <c r="T58" s="69"/>
      <c r="U58" s="69"/>
    </row>
    <row r="59" spans="1:21" ht="12.75" customHeight="1">
      <c r="A59" s="75"/>
      <c r="B59" s="76" t="s">
        <v>2930</v>
      </c>
      <c r="C59" s="72" t="s">
        <v>2945</v>
      </c>
      <c r="D59" s="74">
        <v>12</v>
      </c>
      <c r="E59" s="69"/>
      <c r="F59" s="69"/>
      <c r="G59" s="69"/>
      <c r="H59" s="69"/>
      <c r="I59" s="69"/>
      <c r="J59" s="69"/>
      <c r="K59" s="69"/>
      <c r="L59" s="69"/>
      <c r="M59" s="69"/>
      <c r="N59" s="69"/>
      <c r="O59" s="69"/>
      <c r="P59" s="69"/>
      <c r="Q59" s="69"/>
      <c r="R59" s="69"/>
      <c r="S59" s="69"/>
      <c r="T59" s="69"/>
      <c r="U59" s="69"/>
    </row>
    <row r="60" spans="1:21" ht="12.75" customHeight="1">
      <c r="A60" s="70" t="s">
        <v>2279</v>
      </c>
      <c r="B60" s="71" t="s">
        <v>2946</v>
      </c>
      <c r="C60" s="72" t="s">
        <v>2947</v>
      </c>
      <c r="D60" s="73">
        <f>SUM(D61:D64)</f>
        <v>0</v>
      </c>
      <c r="E60" s="69"/>
      <c r="F60" s="69"/>
      <c r="G60" s="69"/>
      <c r="H60" s="69"/>
      <c r="I60" s="69"/>
      <c r="J60" s="69"/>
      <c r="K60" s="69"/>
      <c r="L60" s="69"/>
      <c r="M60" s="69"/>
      <c r="N60" s="69"/>
      <c r="O60" s="69"/>
      <c r="P60" s="69"/>
      <c r="Q60" s="69"/>
      <c r="R60" s="69"/>
      <c r="S60" s="69"/>
      <c r="T60" s="69"/>
      <c r="U60" s="69"/>
    </row>
    <row r="61" spans="1:21" ht="12.75" customHeight="1">
      <c r="A61" s="75"/>
      <c r="B61" s="76" t="s">
        <v>2924</v>
      </c>
      <c r="C61" s="72" t="s">
        <v>2948</v>
      </c>
      <c r="D61" s="74"/>
      <c r="E61" s="69"/>
      <c r="F61" s="69"/>
      <c r="G61" s="69"/>
      <c r="H61" s="69"/>
      <c r="I61" s="69"/>
      <c r="J61" s="69"/>
      <c r="K61" s="69"/>
      <c r="L61" s="69"/>
      <c r="M61" s="69"/>
      <c r="N61" s="69"/>
      <c r="O61" s="69"/>
      <c r="P61" s="69"/>
      <c r="Q61" s="69"/>
      <c r="R61" s="69"/>
      <c r="S61" s="69"/>
      <c r="T61" s="69"/>
      <c r="U61" s="69"/>
    </row>
    <row r="62" spans="1:21" ht="12.75" customHeight="1">
      <c r="A62" s="75"/>
      <c r="B62" s="76" t="s">
        <v>2926</v>
      </c>
      <c r="C62" s="72" t="s">
        <v>2949</v>
      </c>
      <c r="D62" s="74"/>
      <c r="E62" s="69"/>
      <c r="F62" s="69"/>
      <c r="G62" s="69"/>
      <c r="H62" s="69"/>
      <c r="I62" s="69"/>
      <c r="J62" s="69"/>
      <c r="K62" s="69"/>
      <c r="L62" s="69"/>
      <c r="M62" s="69"/>
      <c r="N62" s="69"/>
      <c r="O62" s="69"/>
      <c r="P62" s="69"/>
      <c r="Q62" s="69"/>
      <c r="R62" s="69"/>
      <c r="S62" s="69"/>
      <c r="T62" s="69"/>
      <c r="U62" s="69"/>
    </row>
    <row r="63" spans="1:21" ht="12.75" customHeight="1">
      <c r="A63" s="70"/>
      <c r="B63" s="76" t="s">
        <v>2928</v>
      </c>
      <c r="C63" s="72" t="s">
        <v>2950</v>
      </c>
      <c r="D63" s="74"/>
      <c r="E63" s="69"/>
      <c r="F63" s="69"/>
      <c r="G63" s="69"/>
      <c r="H63" s="69"/>
      <c r="I63" s="69"/>
      <c r="J63" s="69"/>
      <c r="K63" s="69"/>
      <c r="L63" s="69"/>
      <c r="M63" s="69"/>
      <c r="N63" s="69"/>
      <c r="O63" s="69"/>
      <c r="P63" s="69"/>
      <c r="Q63" s="69"/>
      <c r="R63" s="69"/>
      <c r="S63" s="69"/>
      <c r="T63" s="69"/>
      <c r="U63" s="69"/>
    </row>
    <row r="64" spans="1:21" ht="12.75" customHeight="1">
      <c r="A64" s="75"/>
      <c r="B64" s="76" t="s">
        <v>2930</v>
      </c>
      <c r="C64" s="72" t="s">
        <v>2951</v>
      </c>
      <c r="D64" s="74"/>
      <c r="E64" s="69"/>
      <c r="F64" s="69"/>
      <c r="G64" s="69"/>
      <c r="H64" s="69"/>
      <c r="I64" s="69"/>
      <c r="J64" s="69"/>
      <c r="K64" s="69"/>
      <c r="L64" s="69"/>
      <c r="M64" s="69"/>
      <c r="N64" s="69"/>
      <c r="O64" s="69"/>
      <c r="P64" s="69"/>
      <c r="Q64" s="69"/>
      <c r="R64" s="69"/>
      <c r="S64" s="69"/>
      <c r="T64" s="69"/>
      <c r="U64" s="69"/>
    </row>
    <row r="65" spans="1:21" ht="12.75" customHeight="1">
      <c r="A65" s="70" t="s">
        <v>2287</v>
      </c>
      <c r="B65" s="71" t="s">
        <v>2952</v>
      </c>
      <c r="C65" s="72" t="s">
        <v>2953</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2924</v>
      </c>
      <c r="C66" s="72" t="s">
        <v>2954</v>
      </c>
      <c r="D66" s="74"/>
      <c r="E66" s="69"/>
      <c r="F66" s="69"/>
      <c r="G66" s="69"/>
      <c r="H66" s="69"/>
      <c r="I66" s="69"/>
      <c r="J66" s="69"/>
      <c r="K66" s="69"/>
      <c r="L66" s="69"/>
      <c r="M66" s="69"/>
      <c r="N66" s="69"/>
      <c r="O66" s="69"/>
      <c r="P66" s="69"/>
      <c r="Q66" s="69"/>
      <c r="R66" s="69"/>
      <c r="S66" s="69"/>
      <c r="T66" s="69"/>
      <c r="U66" s="69"/>
    </row>
    <row r="67" spans="1:21" ht="12.75" customHeight="1">
      <c r="A67" s="75"/>
      <c r="B67" s="76" t="s">
        <v>2926</v>
      </c>
      <c r="C67" s="72" t="s">
        <v>2955</v>
      </c>
      <c r="D67" s="74"/>
      <c r="E67" s="69"/>
      <c r="F67" s="69"/>
      <c r="G67" s="69"/>
      <c r="H67" s="69"/>
      <c r="I67" s="69"/>
      <c r="J67" s="69"/>
      <c r="K67" s="69"/>
      <c r="L67" s="69"/>
      <c r="M67" s="69"/>
      <c r="N67" s="69"/>
      <c r="O67" s="69"/>
      <c r="P67" s="69"/>
      <c r="Q67" s="69"/>
      <c r="R67" s="69"/>
      <c r="S67" s="69"/>
      <c r="T67" s="69"/>
      <c r="U67" s="69"/>
    </row>
    <row r="68" spans="1:21" ht="12.75" customHeight="1">
      <c r="A68" s="75"/>
      <c r="B68" s="76" t="s">
        <v>2928</v>
      </c>
      <c r="C68" s="72" t="s">
        <v>2956</v>
      </c>
      <c r="D68" s="74"/>
      <c r="E68" s="69"/>
      <c r="F68" s="69"/>
      <c r="G68" s="69"/>
      <c r="H68" s="69"/>
      <c r="I68" s="69"/>
      <c r="J68" s="69"/>
      <c r="K68" s="69"/>
      <c r="L68" s="69"/>
      <c r="M68" s="69"/>
      <c r="N68" s="69"/>
      <c r="O68" s="69"/>
      <c r="P68" s="69"/>
      <c r="Q68" s="69"/>
      <c r="R68" s="69"/>
      <c r="S68" s="69"/>
      <c r="T68" s="69"/>
      <c r="U68" s="69"/>
    </row>
    <row r="69" spans="1:21" ht="12.75" customHeight="1">
      <c r="A69" s="75"/>
      <c r="B69" s="76" t="s">
        <v>2930</v>
      </c>
      <c r="C69" s="72" t="s">
        <v>2957</v>
      </c>
      <c r="D69" s="74"/>
      <c r="E69" s="69"/>
      <c r="F69" s="69"/>
      <c r="G69" s="69"/>
      <c r="H69" s="69"/>
      <c r="I69" s="69"/>
      <c r="J69" s="69"/>
      <c r="K69" s="69"/>
      <c r="L69" s="69"/>
      <c r="M69" s="69"/>
      <c r="N69" s="69"/>
      <c r="O69" s="69"/>
      <c r="P69" s="69"/>
      <c r="Q69" s="69"/>
      <c r="R69" s="69"/>
      <c r="S69" s="69"/>
      <c r="T69" s="69"/>
      <c r="U69" s="69"/>
    </row>
    <row r="70" spans="1:21" ht="24">
      <c r="A70" s="70" t="s">
        <v>2289</v>
      </c>
      <c r="B70" s="71" t="s">
        <v>2958</v>
      </c>
      <c r="C70" s="72" t="s">
        <v>2959</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2924</v>
      </c>
      <c r="C71" s="72" t="s">
        <v>2960</v>
      </c>
      <c r="D71" s="74"/>
      <c r="E71" s="69"/>
      <c r="F71" s="69"/>
      <c r="G71" s="69"/>
      <c r="H71" s="69"/>
      <c r="I71" s="69"/>
      <c r="J71" s="69"/>
      <c r="K71" s="69"/>
      <c r="L71" s="69"/>
      <c r="M71" s="69"/>
      <c r="N71" s="69"/>
      <c r="O71" s="69"/>
      <c r="P71" s="69"/>
      <c r="Q71" s="69"/>
      <c r="R71" s="69"/>
      <c r="S71" s="69"/>
      <c r="T71" s="69"/>
      <c r="U71" s="69"/>
    </row>
    <row r="72" spans="1:21" ht="12.75" customHeight="1">
      <c r="A72" s="75"/>
      <c r="B72" s="76" t="s">
        <v>2926</v>
      </c>
      <c r="C72" s="72" t="s">
        <v>2961</v>
      </c>
      <c r="D72" s="74"/>
      <c r="E72" s="69"/>
      <c r="F72" s="69"/>
      <c r="G72" s="69"/>
      <c r="H72" s="69"/>
      <c r="I72" s="69"/>
      <c r="J72" s="69"/>
      <c r="K72" s="69"/>
      <c r="L72" s="69"/>
      <c r="M72" s="69"/>
      <c r="N72" s="69"/>
      <c r="O72" s="69"/>
      <c r="P72" s="69"/>
      <c r="Q72" s="69"/>
      <c r="R72" s="69"/>
      <c r="S72" s="69"/>
      <c r="T72" s="69"/>
      <c r="U72" s="69"/>
    </row>
    <row r="73" spans="1:21" ht="12.75" customHeight="1">
      <c r="A73" s="75"/>
      <c r="B73" s="76" t="s">
        <v>2928</v>
      </c>
      <c r="C73" s="72" t="s">
        <v>2962</v>
      </c>
      <c r="D73" s="74"/>
      <c r="E73" s="69"/>
      <c r="F73" s="69"/>
      <c r="G73" s="69"/>
      <c r="H73" s="69"/>
      <c r="I73" s="69"/>
      <c r="J73" s="69"/>
      <c r="K73" s="69"/>
      <c r="L73" s="69"/>
      <c r="M73" s="69"/>
      <c r="N73" s="69"/>
      <c r="O73" s="69"/>
      <c r="P73" s="69"/>
      <c r="Q73" s="69"/>
      <c r="R73" s="69"/>
      <c r="S73" s="69"/>
      <c r="T73" s="69"/>
      <c r="U73" s="69"/>
    </row>
    <row r="74" spans="1:21" ht="12.75" customHeight="1">
      <c r="A74" s="75"/>
      <c r="B74" s="76" t="s">
        <v>2930</v>
      </c>
      <c r="C74" s="72" t="s">
        <v>2963</v>
      </c>
      <c r="D74" s="74"/>
      <c r="E74" s="69"/>
      <c r="F74" s="69"/>
      <c r="G74" s="69"/>
      <c r="H74" s="69"/>
      <c r="I74" s="69"/>
      <c r="J74" s="69"/>
      <c r="K74" s="69"/>
      <c r="L74" s="69"/>
      <c r="M74" s="69"/>
      <c r="N74" s="69"/>
      <c r="O74" s="69"/>
      <c r="P74" s="69"/>
      <c r="Q74" s="69"/>
      <c r="R74" s="69"/>
      <c r="S74" s="69"/>
      <c r="T74" s="69"/>
      <c r="U74" s="69"/>
    </row>
    <row r="75" spans="1:21" ht="24">
      <c r="A75" s="70" t="s">
        <v>2291</v>
      </c>
      <c r="B75" s="71" t="s">
        <v>2964</v>
      </c>
      <c r="C75" s="72" t="s">
        <v>2965</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2924</v>
      </c>
      <c r="C76" s="72" t="s">
        <v>2966</v>
      </c>
      <c r="D76" s="74"/>
      <c r="E76" s="69"/>
      <c r="F76" s="69"/>
      <c r="G76" s="69"/>
      <c r="H76" s="69"/>
      <c r="I76" s="69"/>
      <c r="J76" s="69"/>
      <c r="K76" s="69"/>
      <c r="L76" s="69"/>
      <c r="M76" s="69"/>
      <c r="N76" s="69"/>
      <c r="O76" s="69"/>
      <c r="P76" s="69"/>
      <c r="Q76" s="69"/>
      <c r="R76" s="69"/>
      <c r="S76" s="69"/>
      <c r="T76" s="69"/>
      <c r="U76" s="69"/>
    </row>
    <row r="77" spans="1:21" ht="12.75" customHeight="1">
      <c r="A77" s="75"/>
      <c r="B77" s="76" t="s">
        <v>2926</v>
      </c>
      <c r="C77" s="72" t="s">
        <v>2967</v>
      </c>
      <c r="D77" s="74"/>
      <c r="E77" s="69"/>
      <c r="F77" s="69"/>
      <c r="G77" s="69"/>
      <c r="H77" s="69"/>
      <c r="I77" s="69"/>
      <c r="J77" s="69"/>
      <c r="K77" s="69"/>
      <c r="L77" s="69"/>
      <c r="M77" s="69"/>
      <c r="N77" s="69"/>
      <c r="O77" s="69"/>
      <c r="P77" s="69"/>
      <c r="Q77" s="69"/>
      <c r="R77" s="69"/>
      <c r="S77" s="69"/>
      <c r="T77" s="69"/>
      <c r="U77" s="69"/>
    </row>
    <row r="78" spans="1:21" ht="12.75" customHeight="1">
      <c r="A78" s="75"/>
      <c r="B78" s="76" t="s">
        <v>2928</v>
      </c>
      <c r="C78" s="72" t="s">
        <v>2968</v>
      </c>
      <c r="D78" s="74"/>
      <c r="E78" s="69"/>
      <c r="F78" s="69"/>
      <c r="G78" s="69"/>
      <c r="H78" s="69"/>
      <c r="I78" s="69"/>
      <c r="J78" s="69"/>
      <c r="K78" s="69"/>
      <c r="L78" s="69"/>
      <c r="M78" s="69"/>
      <c r="N78" s="69"/>
      <c r="O78" s="69"/>
      <c r="P78" s="69"/>
      <c r="Q78" s="69"/>
      <c r="R78" s="69"/>
      <c r="S78" s="69"/>
      <c r="T78" s="69"/>
      <c r="U78" s="69"/>
    </row>
    <row r="79" spans="1:21" ht="12.75" customHeight="1">
      <c r="A79" s="70"/>
      <c r="B79" s="76" t="s">
        <v>2930</v>
      </c>
      <c r="C79" s="72" t="s">
        <v>2969</v>
      </c>
      <c r="D79" s="74"/>
      <c r="E79" s="69"/>
      <c r="F79" s="69"/>
      <c r="G79" s="69"/>
      <c r="H79" s="69"/>
      <c r="I79" s="69"/>
      <c r="J79" s="69"/>
      <c r="K79" s="69"/>
      <c r="L79" s="69"/>
      <c r="M79" s="69"/>
      <c r="N79" s="69"/>
      <c r="O79" s="69"/>
      <c r="P79" s="69"/>
      <c r="Q79" s="69"/>
      <c r="R79" s="69"/>
      <c r="S79" s="69"/>
      <c r="T79" s="69"/>
      <c r="U79" s="69"/>
    </row>
    <row r="80" spans="1:21" ht="24">
      <c r="A80" s="70" t="s">
        <v>2293</v>
      </c>
      <c r="B80" s="78" t="s">
        <v>2970</v>
      </c>
      <c r="C80" s="72" t="s">
        <v>2971</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2924</v>
      </c>
      <c r="C81" s="72" t="s">
        <v>2972</v>
      </c>
      <c r="D81" s="74"/>
      <c r="E81" s="69"/>
      <c r="F81" s="69"/>
      <c r="G81" s="69"/>
      <c r="H81" s="69"/>
      <c r="I81" s="69"/>
      <c r="J81" s="69"/>
      <c r="K81" s="69"/>
      <c r="L81" s="69"/>
      <c r="M81" s="69"/>
      <c r="N81" s="69"/>
      <c r="O81" s="69"/>
      <c r="P81" s="69"/>
      <c r="Q81" s="69"/>
      <c r="R81" s="69"/>
      <c r="S81" s="69"/>
      <c r="T81" s="69"/>
      <c r="U81" s="69"/>
    </row>
    <row r="82" spans="1:21" ht="12.75" customHeight="1">
      <c r="A82" s="70"/>
      <c r="B82" s="76" t="s">
        <v>2926</v>
      </c>
      <c r="C82" s="72" t="s">
        <v>2973</v>
      </c>
      <c r="D82" s="74"/>
      <c r="E82" s="69"/>
      <c r="F82" s="69"/>
      <c r="G82" s="69"/>
      <c r="H82" s="69"/>
      <c r="I82" s="69"/>
      <c r="J82" s="69"/>
      <c r="K82" s="69"/>
      <c r="L82" s="69"/>
      <c r="M82" s="69"/>
      <c r="N82" s="69"/>
      <c r="O82" s="69"/>
      <c r="P82" s="69"/>
      <c r="Q82" s="69"/>
      <c r="R82" s="69"/>
      <c r="S82" s="69"/>
      <c r="T82" s="69"/>
      <c r="U82" s="69"/>
    </row>
    <row r="83" spans="1:21" ht="12.75" customHeight="1">
      <c r="A83" s="70"/>
      <c r="B83" s="76" t="s">
        <v>2928</v>
      </c>
      <c r="C83" s="72" t="s">
        <v>2974</v>
      </c>
      <c r="D83" s="74"/>
      <c r="E83" s="69"/>
      <c r="F83" s="69"/>
      <c r="G83" s="69"/>
      <c r="H83" s="69"/>
      <c r="I83" s="69"/>
      <c r="J83" s="69"/>
      <c r="K83" s="69"/>
      <c r="L83" s="69"/>
      <c r="M83" s="69"/>
      <c r="N83" s="69"/>
      <c r="O83" s="69"/>
      <c r="P83" s="69"/>
      <c r="Q83" s="69"/>
      <c r="R83" s="69"/>
      <c r="S83" s="69"/>
      <c r="T83" s="69"/>
      <c r="U83" s="69"/>
    </row>
    <row r="84" spans="1:21" ht="12.75" customHeight="1">
      <c r="A84" s="70"/>
      <c r="B84" s="76" t="s">
        <v>2930</v>
      </c>
      <c r="C84" s="72" t="s">
        <v>2975</v>
      </c>
      <c r="D84" s="74"/>
      <c r="E84" s="69"/>
      <c r="F84" s="69"/>
      <c r="G84" s="69"/>
      <c r="H84" s="69"/>
      <c r="I84" s="69"/>
      <c r="J84" s="69"/>
      <c r="K84" s="69"/>
      <c r="L84" s="69"/>
      <c r="M84" s="69"/>
      <c r="N84" s="69"/>
      <c r="O84" s="69"/>
      <c r="P84" s="69"/>
      <c r="Q84" s="69"/>
      <c r="R84" s="69"/>
      <c r="S84" s="69"/>
      <c r="T84" s="69"/>
      <c r="U84" s="69"/>
    </row>
    <row r="85" spans="1:21" ht="12.75" customHeight="1">
      <c r="A85" s="70" t="s">
        <v>2295</v>
      </c>
      <c r="B85" s="78" t="s">
        <v>2976</v>
      </c>
      <c r="C85" s="72" t="s">
        <v>2977</v>
      </c>
      <c r="D85" s="73">
        <f>SUM(D86:D89)</f>
        <v>17.93</v>
      </c>
      <c r="E85" s="69"/>
      <c r="F85" s="69"/>
      <c r="G85" s="69"/>
      <c r="H85" s="69"/>
      <c r="I85" s="69"/>
      <c r="J85" s="69"/>
      <c r="K85" s="69"/>
      <c r="L85" s="69"/>
      <c r="M85" s="69"/>
      <c r="N85" s="69"/>
      <c r="O85" s="69"/>
      <c r="P85" s="69"/>
      <c r="Q85" s="69"/>
      <c r="R85" s="69"/>
      <c r="S85" s="69"/>
      <c r="T85" s="69"/>
      <c r="U85" s="69"/>
    </row>
    <row r="86" spans="1:21" ht="12.75" customHeight="1">
      <c r="A86" s="70"/>
      <c r="B86" s="76" t="s">
        <v>2924</v>
      </c>
      <c r="C86" s="72" t="s">
        <v>2978</v>
      </c>
      <c r="D86" s="74"/>
      <c r="E86" s="69"/>
      <c r="F86" s="69"/>
      <c r="G86" s="69"/>
      <c r="H86" s="69"/>
      <c r="I86" s="69"/>
      <c r="J86" s="69"/>
      <c r="K86" s="69"/>
      <c r="L86" s="69"/>
      <c r="M86" s="69"/>
      <c r="N86" s="69"/>
      <c r="O86" s="69"/>
      <c r="P86" s="69"/>
      <c r="Q86" s="69"/>
      <c r="R86" s="69"/>
      <c r="S86" s="69"/>
      <c r="T86" s="69"/>
      <c r="U86" s="69"/>
    </row>
    <row r="87" spans="1:21" ht="12.75" customHeight="1">
      <c r="A87" s="70"/>
      <c r="B87" s="76" t="s">
        <v>2926</v>
      </c>
      <c r="C87" s="72" t="s">
        <v>2979</v>
      </c>
      <c r="D87" s="74"/>
      <c r="E87" s="69"/>
      <c r="F87" s="69"/>
      <c r="G87" s="69"/>
      <c r="H87" s="69"/>
      <c r="I87" s="69"/>
      <c r="J87" s="69"/>
      <c r="K87" s="69"/>
      <c r="L87" s="69"/>
      <c r="M87" s="69"/>
      <c r="N87" s="69"/>
      <c r="O87" s="69"/>
      <c r="P87" s="69"/>
      <c r="Q87" s="69"/>
      <c r="R87" s="69"/>
      <c r="S87" s="69"/>
      <c r="T87" s="69"/>
      <c r="U87" s="69"/>
    </row>
    <row r="88" spans="1:21" ht="12.75" customHeight="1">
      <c r="A88" s="70"/>
      <c r="B88" s="76" t="s">
        <v>2928</v>
      </c>
      <c r="C88" s="72" t="s">
        <v>2980</v>
      </c>
      <c r="D88" s="74"/>
      <c r="E88" s="69"/>
      <c r="F88" s="69"/>
      <c r="G88" s="69"/>
      <c r="H88" s="69"/>
      <c r="I88" s="69"/>
      <c r="J88" s="69"/>
      <c r="K88" s="69"/>
      <c r="L88" s="69"/>
      <c r="M88" s="69"/>
      <c r="N88" s="69"/>
      <c r="O88" s="69"/>
      <c r="P88" s="69"/>
      <c r="Q88" s="69"/>
      <c r="R88" s="69"/>
      <c r="S88" s="69"/>
      <c r="T88" s="69"/>
      <c r="U88" s="69"/>
    </row>
    <row r="89" spans="1:21" ht="12.75" customHeight="1">
      <c r="A89" s="70"/>
      <c r="B89" s="76" t="s">
        <v>2930</v>
      </c>
      <c r="C89" s="72" t="s">
        <v>2981</v>
      </c>
      <c r="D89" s="74">
        <v>17.93</v>
      </c>
      <c r="E89" s="69"/>
      <c r="F89" s="69"/>
      <c r="G89" s="69"/>
      <c r="H89" s="69"/>
      <c r="I89" s="69"/>
      <c r="J89" s="69"/>
      <c r="K89" s="69"/>
      <c r="L89" s="69"/>
      <c r="M89" s="69"/>
      <c r="N89" s="69"/>
      <c r="O89" s="69"/>
      <c r="P89" s="69"/>
      <c r="Q89" s="69"/>
      <c r="R89" s="69"/>
      <c r="S89" s="69"/>
      <c r="T89" s="69"/>
      <c r="U89" s="69"/>
    </row>
    <row r="90" spans="1:21" ht="12.75" customHeight="1">
      <c r="A90" s="70" t="s">
        <v>2297</v>
      </c>
      <c r="B90" s="71" t="s">
        <v>2982</v>
      </c>
      <c r="C90" s="72" t="s">
        <v>2983</v>
      </c>
      <c r="D90" s="73">
        <f>SUM(D91:D94)</f>
        <v>0</v>
      </c>
      <c r="E90" s="69"/>
      <c r="F90" s="69"/>
      <c r="G90" s="69"/>
      <c r="H90" s="69"/>
      <c r="I90" s="69"/>
      <c r="J90" s="69"/>
      <c r="K90" s="69"/>
      <c r="L90" s="69"/>
      <c r="M90" s="69"/>
      <c r="N90" s="69"/>
      <c r="O90" s="69"/>
      <c r="P90" s="69"/>
      <c r="Q90" s="69"/>
      <c r="R90" s="69"/>
      <c r="S90" s="69"/>
      <c r="T90" s="69"/>
      <c r="U90" s="69"/>
    </row>
    <row r="91" spans="1:21" ht="12.75" customHeight="1">
      <c r="A91" s="70"/>
      <c r="B91" s="76" t="s">
        <v>2924</v>
      </c>
      <c r="C91" s="72" t="s">
        <v>2984</v>
      </c>
      <c r="D91" s="74"/>
      <c r="E91" s="69"/>
      <c r="F91" s="69"/>
      <c r="G91" s="69"/>
      <c r="H91" s="69"/>
      <c r="I91" s="69"/>
      <c r="J91" s="69"/>
      <c r="K91" s="69"/>
      <c r="L91" s="69"/>
      <c r="M91" s="69"/>
      <c r="N91" s="69"/>
      <c r="O91" s="69"/>
      <c r="P91" s="69"/>
      <c r="Q91" s="69"/>
      <c r="R91" s="69"/>
      <c r="S91" s="69"/>
      <c r="T91" s="69"/>
      <c r="U91" s="69"/>
    </row>
    <row r="92" spans="1:21" ht="12.75" customHeight="1">
      <c r="A92" s="70"/>
      <c r="B92" s="76" t="s">
        <v>2926</v>
      </c>
      <c r="C92" s="72" t="s">
        <v>2985</v>
      </c>
      <c r="D92" s="74"/>
      <c r="E92" s="69"/>
      <c r="F92" s="69"/>
      <c r="G92" s="69"/>
      <c r="H92" s="69"/>
      <c r="I92" s="69"/>
      <c r="J92" s="69"/>
      <c r="K92" s="69"/>
      <c r="L92" s="69"/>
      <c r="M92" s="69"/>
      <c r="N92" s="69"/>
      <c r="O92" s="69"/>
      <c r="P92" s="69"/>
      <c r="Q92" s="69"/>
      <c r="R92" s="69"/>
      <c r="S92" s="69"/>
      <c r="T92" s="69"/>
      <c r="U92" s="69"/>
    </row>
    <row r="93" spans="1:21" ht="12.75" customHeight="1">
      <c r="A93" s="75"/>
      <c r="B93" s="76" t="s">
        <v>2928</v>
      </c>
      <c r="C93" s="72" t="s">
        <v>2986</v>
      </c>
      <c r="D93" s="74"/>
      <c r="E93" s="69"/>
      <c r="F93" s="69"/>
      <c r="G93" s="69"/>
      <c r="H93" s="69"/>
      <c r="I93" s="69"/>
      <c r="J93" s="69"/>
      <c r="K93" s="69"/>
      <c r="L93" s="69"/>
      <c r="M93" s="69"/>
      <c r="N93" s="69"/>
      <c r="O93" s="69"/>
      <c r="P93" s="69"/>
      <c r="Q93" s="69"/>
      <c r="R93" s="69"/>
      <c r="S93" s="69"/>
      <c r="T93" s="69"/>
      <c r="U93" s="69"/>
    </row>
    <row r="94" spans="1:21" ht="12.75" customHeight="1">
      <c r="A94" s="75"/>
      <c r="B94" s="76" t="s">
        <v>2930</v>
      </c>
      <c r="C94" s="72" t="s">
        <v>2987</v>
      </c>
      <c r="D94" s="74"/>
      <c r="E94" s="69"/>
      <c r="F94" s="69"/>
      <c r="G94" s="69"/>
      <c r="H94" s="69"/>
      <c r="I94" s="69"/>
      <c r="J94" s="69"/>
      <c r="K94" s="69"/>
      <c r="L94" s="69"/>
      <c r="M94" s="69"/>
      <c r="N94" s="69"/>
      <c r="O94" s="69"/>
      <c r="P94" s="69"/>
      <c r="Q94" s="69"/>
      <c r="R94" s="69"/>
      <c r="S94" s="69"/>
      <c r="T94" s="69"/>
      <c r="U94" s="69"/>
    </row>
    <row r="95" spans="1:21" ht="36">
      <c r="A95" s="70" t="s">
        <v>2881</v>
      </c>
      <c r="B95" s="71" t="s">
        <v>2988</v>
      </c>
      <c r="C95" s="72" t="s">
        <v>2989</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2884</v>
      </c>
      <c r="C96" s="72" t="s">
        <v>2990</v>
      </c>
      <c r="D96" s="74"/>
      <c r="E96" s="69"/>
      <c r="F96" s="69"/>
      <c r="G96" s="69"/>
      <c r="H96" s="69"/>
      <c r="I96" s="69"/>
      <c r="J96" s="69"/>
      <c r="K96" s="69"/>
      <c r="L96" s="69"/>
      <c r="M96" s="69"/>
      <c r="N96" s="69"/>
      <c r="O96" s="69"/>
      <c r="P96" s="69"/>
      <c r="Q96" s="69"/>
      <c r="R96" s="69"/>
      <c r="S96" s="69"/>
      <c r="T96" s="69"/>
      <c r="U96" s="69"/>
    </row>
    <row r="97" spans="1:21" ht="12.75" customHeight="1">
      <c r="A97" s="75" t="s">
        <v>2886</v>
      </c>
      <c r="B97" s="76" t="s">
        <v>2310</v>
      </c>
      <c r="C97" s="72" t="s">
        <v>2991</v>
      </c>
      <c r="D97" s="74"/>
      <c r="E97" s="69"/>
      <c r="F97" s="69"/>
      <c r="G97" s="69"/>
      <c r="H97" s="69"/>
      <c r="I97" s="69"/>
      <c r="J97" s="69"/>
      <c r="K97" s="69"/>
      <c r="L97" s="69"/>
      <c r="M97" s="69"/>
      <c r="N97" s="69"/>
      <c r="O97" s="69"/>
      <c r="P97" s="69"/>
      <c r="Q97" s="69"/>
      <c r="R97" s="69"/>
      <c r="S97" s="69"/>
      <c r="T97" s="69"/>
      <c r="U97" s="69"/>
    </row>
    <row r="98" spans="1:21" ht="12.75" customHeight="1">
      <c r="A98" s="75" t="s">
        <v>2888</v>
      </c>
      <c r="B98" s="76" t="s">
        <v>2314</v>
      </c>
      <c r="C98" s="72" t="s">
        <v>2992</v>
      </c>
      <c r="D98" s="74"/>
      <c r="E98" s="69"/>
      <c r="F98" s="69"/>
      <c r="G98" s="69"/>
      <c r="H98" s="69"/>
      <c r="I98" s="69"/>
      <c r="J98" s="69"/>
      <c r="K98" s="69"/>
      <c r="L98" s="69"/>
      <c r="M98" s="69"/>
      <c r="N98" s="69"/>
      <c r="O98" s="69"/>
      <c r="P98" s="69"/>
      <c r="Q98" s="69"/>
      <c r="R98" s="69"/>
      <c r="S98" s="69"/>
      <c r="T98" s="69"/>
      <c r="U98" s="69"/>
    </row>
    <row r="99" spans="1:21" ht="24">
      <c r="A99" s="75" t="s">
        <v>2915</v>
      </c>
      <c r="B99" s="76" t="s">
        <v>2891</v>
      </c>
      <c r="C99" s="72" t="s">
        <v>2993</v>
      </c>
      <c r="D99" s="74"/>
      <c r="E99" s="69"/>
      <c r="F99" s="69"/>
      <c r="G99" s="69"/>
      <c r="H99" s="69"/>
      <c r="I99" s="69"/>
      <c r="J99" s="69"/>
      <c r="K99" s="69"/>
      <c r="L99" s="69"/>
      <c r="M99" s="69"/>
      <c r="N99" s="69"/>
      <c r="O99" s="69"/>
      <c r="P99" s="69"/>
      <c r="Q99" s="69"/>
      <c r="R99" s="69"/>
      <c r="S99" s="69"/>
      <c r="T99" s="69"/>
      <c r="U99" s="69"/>
    </row>
    <row r="100" spans="1:21" ht="24">
      <c r="A100" s="75" t="s">
        <v>2893</v>
      </c>
      <c r="B100" s="76" t="s">
        <v>2894</v>
      </c>
      <c r="C100" s="72" t="s">
        <v>2994</v>
      </c>
      <c r="D100" s="74"/>
      <c r="E100" s="69"/>
      <c r="F100" s="69"/>
      <c r="G100" s="69"/>
      <c r="H100" s="69"/>
      <c r="I100" s="69"/>
      <c r="J100" s="69"/>
      <c r="K100" s="69"/>
      <c r="L100" s="69"/>
      <c r="M100" s="69"/>
      <c r="N100" s="69"/>
      <c r="O100" s="69"/>
      <c r="P100" s="69"/>
      <c r="Q100" s="69"/>
      <c r="R100" s="69"/>
      <c r="S100" s="69"/>
      <c r="T100" s="69"/>
      <c r="U100" s="69"/>
    </row>
    <row r="101" spans="1:21" ht="24">
      <c r="A101" s="70"/>
      <c r="B101" s="71" t="s">
        <v>2995</v>
      </c>
      <c r="C101" s="72" t="s">
        <v>2996</v>
      </c>
      <c r="D101" s="73">
        <f>SUM(D102:D105)</f>
        <v>153187.22</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2866</v>
      </c>
      <c r="C102" s="72" t="s">
        <v>2997</v>
      </c>
      <c r="D102" s="74"/>
      <c r="E102" s="69"/>
      <c r="F102" s="69"/>
      <c r="G102" s="69"/>
      <c r="H102" s="69"/>
      <c r="I102" s="69"/>
      <c r="J102" s="69"/>
      <c r="K102" s="69"/>
      <c r="L102" s="69"/>
      <c r="M102" s="69"/>
      <c r="N102" s="69"/>
      <c r="O102" s="69"/>
      <c r="P102" s="69"/>
      <c r="Q102" s="69"/>
      <c r="R102" s="69"/>
      <c r="S102" s="69"/>
      <c r="T102" s="69"/>
      <c r="U102" s="69"/>
    </row>
    <row r="103" spans="1:21" ht="12.75" customHeight="1">
      <c r="A103" s="75" t="s">
        <v>2273</v>
      </c>
      <c r="B103" s="76" t="s">
        <v>2847</v>
      </c>
      <c r="C103" s="72" t="s">
        <v>2998</v>
      </c>
      <c r="D103" s="74">
        <v>73630.53</v>
      </c>
      <c r="E103" s="69"/>
      <c r="F103" s="69"/>
      <c r="G103" s="69"/>
      <c r="H103" s="69"/>
      <c r="I103" s="69"/>
      <c r="J103" s="69"/>
      <c r="K103" s="69"/>
      <c r="L103" s="69"/>
      <c r="M103" s="69"/>
      <c r="N103" s="69"/>
      <c r="O103" s="69"/>
      <c r="P103" s="69"/>
      <c r="Q103" s="69"/>
      <c r="R103" s="69"/>
      <c r="S103" s="69"/>
      <c r="T103" s="69"/>
      <c r="U103" s="69"/>
    </row>
    <row r="104" spans="1:21" ht="12.75" customHeight="1">
      <c r="A104" s="75" t="s">
        <v>2297</v>
      </c>
      <c r="B104" s="76" t="s">
        <v>2298</v>
      </c>
      <c r="C104" s="72" t="s">
        <v>2999</v>
      </c>
      <c r="D104" s="74">
        <v>79556.69</v>
      </c>
      <c r="E104" s="69"/>
      <c r="F104" s="69"/>
      <c r="G104" s="69"/>
      <c r="H104" s="69"/>
      <c r="I104" s="69"/>
      <c r="J104" s="69"/>
      <c r="K104" s="69"/>
      <c r="L104" s="69"/>
      <c r="M104" s="69"/>
      <c r="N104" s="69"/>
      <c r="O104" s="69"/>
      <c r="P104" s="69"/>
      <c r="Q104" s="69"/>
      <c r="R104" s="69"/>
      <c r="S104" s="69"/>
      <c r="T104" s="69"/>
      <c r="U104" s="69"/>
    </row>
    <row r="105" spans="1:21" ht="12.75" customHeight="1">
      <c r="A105" s="79" t="s">
        <v>2881</v>
      </c>
      <c r="B105" s="80" t="s">
        <v>3000</v>
      </c>
      <c r="C105" s="81" t="s">
        <v>3001</v>
      </c>
      <c r="D105" s="82"/>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27" zoomScale="98" zoomScaleNormal="98" workbookViewId="0">
      <selection activeCell="D3" sqref="D1:P1048576"/>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44" t="s">
        <v>2860</v>
      </c>
      <c r="B1" s="340"/>
      <c r="C1" s="340"/>
      <c r="D1" s="340"/>
      <c r="E1" s="7" t="s">
        <v>3002</v>
      </c>
      <c r="F1" s="7"/>
      <c r="G1" s="7"/>
      <c r="H1" s="7"/>
      <c r="I1" s="7"/>
      <c r="J1" s="7"/>
      <c r="K1" s="7"/>
      <c r="L1" s="7"/>
      <c r="M1" s="7"/>
      <c r="N1" s="7"/>
      <c r="O1" s="7"/>
      <c r="P1" s="7"/>
    </row>
    <row r="2" spans="1:16" ht="37.5" customHeight="1">
      <c r="A2" s="344" t="s">
        <v>3003</v>
      </c>
      <c r="B2" s="340"/>
      <c r="C2" s="340"/>
      <c r="D2" s="340"/>
    </row>
    <row r="3" spans="1:16" ht="29.25" customHeight="1">
      <c r="A3" s="8" t="s">
        <v>3004</v>
      </c>
      <c r="B3" s="9" t="s">
        <v>3005</v>
      </c>
      <c r="C3" s="10" t="s">
        <v>3006</v>
      </c>
      <c r="D3" s="11"/>
      <c r="E3" s="12">
        <f>E4+E14+E20+E277+E312+E315+E317</f>
        <v>0</v>
      </c>
      <c r="F3" s="12">
        <f>F4+F14+F20+F277+F312+F315+F317</f>
        <v>5</v>
      </c>
      <c r="G3" s="12">
        <f>IF(RefStr!C12&lt;&gt;"",INT(VALUE(MID(RefStr!C12,1,4))),0)</f>
        <v>2024</v>
      </c>
      <c r="H3" s="13">
        <f>IF(RefStr!C12&lt;&gt;"",INT(VALUE(MID(RefStr!C12,6,2))),0)</f>
        <v>12</v>
      </c>
      <c r="I3" s="22">
        <f>RefStr!C10*1</f>
        <v>22</v>
      </c>
      <c r="J3" s="23" t="str">
        <f>RefStr!H7</f>
        <v>DA</v>
      </c>
      <c r="K3" s="13" t="str">
        <f>RefStr!H9</f>
        <v>DA</v>
      </c>
      <c r="L3" s="13" t="str">
        <f>RefStr!H10</f>
        <v>DA</v>
      </c>
      <c r="M3" s="13" t="str">
        <f>RefStr!H8</f>
        <v>DA</v>
      </c>
      <c r="N3" s="13" t="str">
        <f>RefStr!H11</f>
        <v>DA</v>
      </c>
      <c r="O3" s="24">
        <f>RefStr!C6</f>
        <v>37050</v>
      </c>
      <c r="P3" s="7"/>
    </row>
    <row r="4" spans="1:16" ht="19.5" customHeight="1">
      <c r="A4" s="345" t="s">
        <v>3007</v>
      </c>
      <c r="B4" s="346"/>
      <c r="C4" s="347"/>
      <c r="D4" s="11"/>
      <c r="E4" s="7">
        <f t="shared" ref="E4:F4" si="0">SUM(E5:E13)</f>
        <v>0</v>
      </c>
      <c r="F4" s="7">
        <f t="shared" si="0"/>
        <v>0</v>
      </c>
      <c r="G4" s="7"/>
      <c r="H4" s="7"/>
      <c r="I4" s="25" t="s">
        <v>3008</v>
      </c>
      <c r="J4" s="25" t="s">
        <v>3009</v>
      </c>
      <c r="K4" s="25" t="s">
        <v>3010</v>
      </c>
      <c r="L4" s="7"/>
      <c r="M4" s="7"/>
      <c r="N4" s="7"/>
      <c r="O4" s="7"/>
      <c r="P4" s="7"/>
    </row>
    <row r="5" spans="1:16" ht="63.75" customHeight="1">
      <c r="A5" s="14">
        <v>1</v>
      </c>
      <c r="B5" s="15" t="str">
        <f t="shared" ref="B5:B13" si="1">IF(E5=1,"Pogreška",IF(F5=1,"Provjera","O.K."))</f>
        <v>O.K.</v>
      </c>
      <c r="C5" s="16" t="s">
        <v>3011</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3012</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3013</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3014</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3015</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3016</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3017</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3018</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3019</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1" t="s">
        <v>3020</v>
      </c>
      <c r="B14" s="342"/>
      <c r="C14" s="343"/>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3021</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3022</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3023</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3024</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3025</v>
      </c>
      <c r="D19" s="11"/>
      <c r="E19" s="7">
        <f>MAX(H19:L19)</f>
        <v>0</v>
      </c>
      <c r="F19" s="7">
        <v>0</v>
      </c>
      <c r="H19" s="20">
        <f>IF(AND(H3=12,I3&lt;&gt;13,ABS(BILANCA!E176-BILANCA!E234-OBVEZE!D42)&gt;0.001),1,0)</f>
        <v>0</v>
      </c>
      <c r="I19" s="7"/>
      <c r="J19" s="7"/>
      <c r="K19" s="7"/>
      <c r="L19" s="7"/>
      <c r="M19" s="7"/>
      <c r="N19" s="7"/>
      <c r="O19" s="7"/>
      <c r="P19" s="7"/>
    </row>
    <row r="20" spans="1:16" ht="19.5" customHeight="1">
      <c r="A20" s="341" t="s">
        <v>3026</v>
      </c>
      <c r="B20" s="342"/>
      <c r="C20" s="343"/>
      <c r="D20" s="11"/>
      <c r="E20" s="7">
        <f>SUM(E21:E276)</f>
        <v>0</v>
      </c>
      <c r="F20" s="7">
        <f>SUM(F21:F276)</f>
        <v>5</v>
      </c>
      <c r="G20" s="7"/>
      <c r="H20" s="7"/>
      <c r="I20" s="7"/>
      <c r="J20" s="7"/>
      <c r="K20" s="7"/>
      <c r="L20" s="7"/>
      <c r="M20" s="7"/>
      <c r="N20" s="7"/>
      <c r="O20" s="7"/>
      <c r="P20" s="7"/>
    </row>
    <row r="21" spans="1:16" ht="22.5">
      <c r="A21" s="14">
        <v>1</v>
      </c>
      <c r="B21" s="15" t="str">
        <f>IF(E21=1,"Pogreška",IF(F21=1,"Provjera","O.K."))</f>
        <v>O.K.</v>
      </c>
      <c r="C21" s="17" t="s">
        <v>3027</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3028</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3029</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3030</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3031</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3032</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3033</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3034</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3035</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3036</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3037</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3038</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3039</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3040</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3041</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3042</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3043</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3044</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3045</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3046</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3047</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3048</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3049</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3050</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3051</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3052</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3053</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3054</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3055</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3056</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3057</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3058</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3059</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3060</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3061</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3062</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3063</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3064</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3065</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3066</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3067</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3068</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3069</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3070</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3071</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3072</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3073</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3074</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3075</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3076</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3077</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3078</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3079</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3080</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3081</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3082</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3083</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3084</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3085</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3086</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3087</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3088</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3089</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3090</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3091</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3092</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3093</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3094</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3095</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3096</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3097</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3098</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3099</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3100</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3101</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3102</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3103</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3104</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3105</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3106</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3107</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3108</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3109</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3110</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3111</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3112</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3113</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3114</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3115</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3116</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3117</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3118</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3119</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3120</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3121</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3122</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3123</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3124</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3125</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3126</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3127</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3128</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3129</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3130</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3131</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3132</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3133</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3134</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3135</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3136</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3137</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3138</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3139</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3140</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3141</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3142</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3143</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3144</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3145</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3146</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3147</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3148</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3149</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3150</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3151</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3152</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3153</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3154</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3155</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3156</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3157</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3158</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3159</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3160</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3161</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3162</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3163</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3164</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3165</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3166</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3167</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3168</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3169</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3170</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3171</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3172</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3173</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3174</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3175</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3176</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3177</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3178</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3179</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3180</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3181</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3182</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3183</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3184</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3185</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3186</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3187</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3188</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3189</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3190</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3191</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3192</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3193</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3194</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3195</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3196</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3197</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3198</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3199</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3200</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3201</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3202</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3203</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3204</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3205</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3206</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3207</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3208</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3209</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3210</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3211</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3212</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3213</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3214</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3215</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3216</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3217</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3218</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3219</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Provjera</v>
      </c>
      <c r="C214" s="31" t="s">
        <v>3220</v>
      </c>
      <c r="D214" s="11"/>
      <c r="E214" s="7">
        <f t="shared" si="19"/>
        <v>0</v>
      </c>
      <c r="F214" s="7">
        <f t="shared" ref="F214:F276" si="20">MAX(L214:O214)</f>
        <v>1</v>
      </c>
      <c r="G214" s="7"/>
      <c r="H214" s="7"/>
      <c r="I214" s="7"/>
      <c r="J214" s="7"/>
      <c r="K214" s="7"/>
      <c r="L214" s="7">
        <f>IF(AND('PR-RAS'!D24&gt;0,'PR-RAS'!D658=0),1,0)</f>
        <v>0</v>
      </c>
      <c r="M214" s="7">
        <f>IF(AND('PR-RAS'!E24&gt;0,'PR-RAS'!E658=0),1,0)</f>
        <v>1</v>
      </c>
      <c r="N214" s="7"/>
      <c r="O214" s="7"/>
      <c r="P214" s="7"/>
    </row>
    <row r="215" spans="1:16" ht="30" customHeight="1">
      <c r="A215" s="14">
        <v>177</v>
      </c>
      <c r="B215" s="15" t="str">
        <f t="shared" si="18"/>
        <v>O.K.</v>
      </c>
      <c r="C215" s="31" t="s">
        <v>3221</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3222</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Provjera</v>
      </c>
      <c r="C217" s="31" t="s">
        <v>3223</v>
      </c>
      <c r="D217" s="11"/>
      <c r="E217" s="7">
        <f t="shared" si="19"/>
        <v>0</v>
      </c>
      <c r="F217" s="7">
        <f t="shared" si="20"/>
        <v>1</v>
      </c>
      <c r="G217" s="7"/>
      <c r="H217" s="7"/>
      <c r="I217" s="7"/>
      <c r="J217" s="7"/>
      <c r="K217" s="7"/>
      <c r="L217" s="7">
        <f>IF(AND('PR-RAS'!D117&gt;0,SUM('PR-RAS'!D710:'PR-RAS'!D712)=0),1,0)</f>
        <v>1</v>
      </c>
      <c r="M217" s="7">
        <f>IF(AND('PR-RAS'!E117&gt;0,SUM('PR-RAS'!E710:'PR-RAS'!E712)=0),1,0)</f>
        <v>1</v>
      </c>
      <c r="N217" s="7"/>
      <c r="O217" s="7"/>
      <c r="P217" s="7"/>
    </row>
    <row r="218" spans="1:16" ht="30" customHeight="1">
      <c r="A218" s="14">
        <v>180</v>
      </c>
      <c r="B218" s="15" t="str">
        <f t="shared" si="18"/>
        <v>Provjera</v>
      </c>
      <c r="C218" s="31" t="s">
        <v>3224</v>
      </c>
      <c r="D218" s="11"/>
      <c r="E218" s="7">
        <f t="shared" si="19"/>
        <v>0</v>
      </c>
      <c r="F218" s="7">
        <f t="shared" si="20"/>
        <v>1</v>
      </c>
      <c r="G218" s="7"/>
      <c r="H218" s="7"/>
      <c r="I218" s="7"/>
      <c r="J218" s="7"/>
      <c r="K218" s="7"/>
      <c r="L218" s="7">
        <f>IF(AND('PR-RAS'!D158&gt;0,SUM('PR-RAS'!D716:D717)=0),1,0)</f>
        <v>1</v>
      </c>
      <c r="M218" s="7">
        <f>IF(AND('PR-RAS'!E158&gt;0,SUM('PR-RAS'!E716:E717)=0),1,0)</f>
        <v>1</v>
      </c>
      <c r="N218" s="7"/>
      <c r="O218" s="7"/>
      <c r="P218" s="7"/>
    </row>
    <row r="219" spans="1:16" ht="30" customHeight="1">
      <c r="A219" s="14">
        <v>181</v>
      </c>
      <c r="B219" s="15" t="str">
        <f t="shared" si="18"/>
        <v>O.K.</v>
      </c>
      <c r="C219" s="31" t="s">
        <v>3225</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3226</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Provjera</v>
      </c>
      <c r="C221" s="31" t="s">
        <v>3227</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3228</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O.K.</v>
      </c>
      <c r="C223" s="31" t="s">
        <v>3229</v>
      </c>
      <c r="D223" s="11"/>
      <c r="E223" s="7">
        <f t="shared" si="19"/>
        <v>0</v>
      </c>
      <c r="F223" s="7">
        <f t="shared" si="20"/>
        <v>0</v>
      </c>
      <c r="G223" s="7"/>
      <c r="H223" s="7"/>
      <c r="I223" s="7"/>
      <c r="J223" s="7"/>
      <c r="K223" s="7"/>
      <c r="L223" s="7">
        <f>IF(AND('PR-RAS'!D190&gt;0,'PR-RAS'!D726=0),1,0)</f>
        <v>0</v>
      </c>
      <c r="M223" s="7">
        <f>IF(AND('PR-RAS'!E190&gt;0,'PR-RAS'!E726=0),1,0)</f>
        <v>0</v>
      </c>
      <c r="N223" s="7"/>
      <c r="O223" s="7"/>
      <c r="P223" s="7"/>
    </row>
    <row r="224" spans="1:16" ht="43.5" customHeight="1">
      <c r="A224" s="14">
        <v>186</v>
      </c>
      <c r="B224" s="15" t="str">
        <f t="shared" si="18"/>
        <v>O.K.</v>
      </c>
      <c r="C224" s="31" t="s">
        <v>3230</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3231</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Provjera</v>
      </c>
      <c r="C226" s="31" t="s">
        <v>3232</v>
      </c>
      <c r="D226" s="11"/>
      <c r="E226" s="7">
        <f t="shared" si="19"/>
        <v>0</v>
      </c>
      <c r="F226" s="7">
        <f t="shared" si="20"/>
        <v>1</v>
      </c>
      <c r="G226" s="7"/>
      <c r="H226" s="7"/>
      <c r="I226" s="7"/>
      <c r="J226" s="7"/>
      <c r="K226" s="7"/>
      <c r="L226" s="7">
        <f>IF(AND('PR-RAS'!D265&gt;0,'PR-RAS'!D829=0),1,0)</f>
        <v>1</v>
      </c>
      <c r="M226" s="7">
        <f>IF(AND('PR-RAS'!E265&gt;0,'PR-RAS'!E829=0),1,0)</f>
        <v>1</v>
      </c>
      <c r="N226" s="7"/>
      <c r="O226" s="7"/>
      <c r="P226" s="7"/>
    </row>
    <row r="227" spans="1:16" ht="33" customHeight="1">
      <c r="A227" s="14">
        <v>190</v>
      </c>
      <c r="B227" s="15" t="str">
        <f t="shared" si="18"/>
        <v>O.K.</v>
      </c>
      <c r="C227" s="32" t="s">
        <v>3233</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3234</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3235</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3236</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3237</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3238</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3239</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3240</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3241</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3242</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3243</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3244</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3245</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3246</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3247</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3248</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3249</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3250</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3251</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3252</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3253</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3254</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3255</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3256</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3257</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3258</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3259</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3260</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3261</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3262</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3263</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3264</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3265</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3266</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3267</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3268</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3269</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3270</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3271</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3272</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3273</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3274</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3275</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3276</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3277</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3278</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3279</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3280</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3281</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3282</v>
      </c>
      <c r="D276" s="11"/>
      <c r="E276" s="7">
        <f t="shared" si="19"/>
        <v>0</v>
      </c>
      <c r="F276" s="7">
        <f t="shared" si="20"/>
        <v>0</v>
      </c>
      <c r="G276" s="7">
        <f>IF(MIN('PR-RAS'!D6:E992)&lt;-0.001,1,0)</f>
        <v>0</v>
      </c>
      <c r="H276" s="7"/>
      <c r="I276" s="7"/>
      <c r="J276" s="7"/>
      <c r="K276" s="7"/>
      <c r="L276" s="7"/>
      <c r="M276" s="7"/>
      <c r="N276" s="7"/>
      <c r="O276" s="7"/>
      <c r="P276" s="7"/>
    </row>
    <row r="277" spans="1:17" ht="19.5" customHeight="1">
      <c r="A277" s="341" t="s">
        <v>32</v>
      </c>
      <c r="B277" s="342"/>
      <c r="C277" s="343"/>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3283</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3284</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3285</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3286</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3287</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3288</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3289</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3290</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3291</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3292</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3293</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3294</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3295</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3296</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3297</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3298</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3299</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3300</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3301</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3302</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3303</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3304</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3305</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3306</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3307</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3308</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3309</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3310</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3311</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3312</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3313</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3314</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3315</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3316</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1" t="s">
        <v>37</v>
      </c>
      <c r="B312" s="342"/>
      <c r="C312" s="343"/>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3282</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3317</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1" t="s">
        <v>36</v>
      </c>
      <c r="B315" s="342"/>
      <c r="C315" s="343"/>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3282</v>
      </c>
      <c r="D316" s="11"/>
      <c r="E316" s="7">
        <f>MAX(G316:K316)</f>
        <v>0</v>
      </c>
      <c r="F316" s="7">
        <f>MAX(L316:O316)</f>
        <v>0</v>
      </c>
      <c r="G316" s="7">
        <f>IF(MIN('P-VRIO'!D5:E48)&lt;-0.001,1,0)</f>
        <v>0</v>
      </c>
      <c r="H316" s="7"/>
      <c r="I316" s="7"/>
      <c r="J316" s="7"/>
      <c r="K316" s="7"/>
      <c r="L316" s="7"/>
      <c r="M316" s="7"/>
      <c r="N316" s="7"/>
      <c r="O316" s="7"/>
      <c r="P316" s="7"/>
    </row>
    <row r="317" spans="1:16" ht="19.5" customHeight="1">
      <c r="A317" s="341" t="s">
        <v>3318</v>
      </c>
      <c r="B317" s="342"/>
      <c r="C317" s="343"/>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3282</v>
      </c>
      <c r="D318" s="11"/>
      <c r="E318" s="7">
        <f>MAX(G318:K318)</f>
        <v>0</v>
      </c>
      <c r="F318" s="7">
        <f>MAX(L318:O318)</f>
        <v>0</v>
      </c>
      <c r="G318" s="7">
        <f>IF(MIN('RAS-funkcijski'!D5:E141)&lt;-0.001,1,0)</f>
        <v>0</v>
      </c>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2.7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3319</v>
      </c>
    </row>
    <row r="1450" spans="10:12" ht="15.75" customHeight="1"/>
    <row r="1451" spans="10:12" ht="15" customHeight="1">
      <c r="K1451" s="1">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48" t="s">
        <v>3320</v>
      </c>
      <c r="B1" s="348"/>
      <c r="C1" s="348"/>
    </row>
    <row r="2" spans="1:17" ht="33" customHeight="1">
      <c r="A2" s="349" t="s">
        <v>3321</v>
      </c>
      <c r="B2" s="350"/>
      <c r="C2" s="351"/>
      <c r="D2" s="1"/>
      <c r="E2" s="1"/>
      <c r="F2" s="1"/>
      <c r="G2" s="1"/>
      <c r="H2" s="1"/>
      <c r="I2" s="1"/>
      <c r="J2" s="1"/>
      <c r="K2" s="1"/>
      <c r="L2" s="1"/>
      <c r="M2" s="1"/>
      <c r="N2" s="1"/>
      <c r="O2" s="1"/>
      <c r="P2" s="1"/>
      <c r="Q2" s="1"/>
    </row>
    <row r="3" spans="1:17" ht="18.75" customHeight="1">
      <c r="A3" s="2" t="s">
        <v>3322</v>
      </c>
      <c r="B3" s="352" t="s">
        <v>3323</v>
      </c>
      <c r="C3" s="351"/>
      <c r="D3" s="1"/>
      <c r="E3" s="1"/>
      <c r="F3" s="1"/>
      <c r="G3" s="1"/>
      <c r="H3" s="1"/>
      <c r="I3" s="1"/>
      <c r="J3" s="1"/>
      <c r="K3" s="1"/>
      <c r="L3" s="1"/>
      <c r="M3" s="1"/>
      <c r="N3" s="1"/>
      <c r="O3" s="1"/>
      <c r="P3" s="1"/>
      <c r="Q3" s="1"/>
    </row>
    <row r="4" spans="1:17" ht="37.5" hidden="1" customHeight="1">
      <c r="A4" s="3" t="s">
        <v>3324</v>
      </c>
      <c r="B4" s="353" t="s">
        <v>3325</v>
      </c>
      <c r="C4" s="351"/>
      <c r="D4" s="1"/>
      <c r="E4" s="1"/>
      <c r="F4" s="1"/>
      <c r="G4" s="1"/>
      <c r="H4" s="1"/>
      <c r="I4" s="1"/>
      <c r="J4" s="1"/>
      <c r="K4" s="1"/>
      <c r="L4" s="1"/>
      <c r="M4" s="1"/>
      <c r="N4" s="1"/>
      <c r="O4" s="1"/>
      <c r="P4" s="1"/>
      <c r="Q4" s="1"/>
    </row>
    <row r="5" spans="1:17" ht="48" hidden="1" customHeight="1">
      <c r="A5" s="3" t="s">
        <v>3324</v>
      </c>
      <c r="B5" s="353" t="s">
        <v>3326</v>
      </c>
      <c r="C5" s="351"/>
      <c r="D5" s="1"/>
      <c r="E5" s="1"/>
      <c r="F5" s="1"/>
      <c r="G5" s="1"/>
      <c r="H5" s="1"/>
      <c r="I5" s="1"/>
      <c r="J5" s="1"/>
      <c r="K5" s="1"/>
      <c r="L5" s="1"/>
      <c r="M5" s="1"/>
      <c r="N5" s="1"/>
      <c r="O5" s="1"/>
      <c r="P5" s="1"/>
      <c r="Q5" s="1"/>
    </row>
    <row r="6" spans="1:17" ht="59.25" hidden="1" customHeight="1">
      <c r="A6" s="3" t="s">
        <v>3324</v>
      </c>
      <c r="B6" s="353" t="s">
        <v>3327</v>
      </c>
      <c r="C6" s="351"/>
      <c r="D6" s="1"/>
      <c r="E6" s="1"/>
      <c r="F6" s="1"/>
      <c r="G6" s="1"/>
      <c r="H6" s="1"/>
      <c r="I6" s="1"/>
      <c r="J6" s="1"/>
      <c r="K6" s="1"/>
      <c r="L6" s="1"/>
      <c r="M6" s="1"/>
      <c r="N6" s="1"/>
      <c r="O6" s="1"/>
      <c r="P6" s="1"/>
      <c r="Q6" s="1"/>
    </row>
    <row r="7" spans="1:17" ht="48" hidden="1" customHeight="1">
      <c r="A7" s="3" t="s">
        <v>3328</v>
      </c>
      <c r="B7" s="353" t="s">
        <v>3329</v>
      </c>
      <c r="C7" s="351"/>
      <c r="D7" s="1"/>
      <c r="E7" s="1"/>
      <c r="F7" s="1"/>
      <c r="G7" s="1"/>
      <c r="H7" s="1"/>
      <c r="I7" s="1"/>
      <c r="J7" s="1"/>
      <c r="K7" s="1"/>
      <c r="L7" s="1"/>
      <c r="M7" s="1"/>
      <c r="N7" s="1"/>
      <c r="O7" s="1"/>
      <c r="P7" s="1"/>
      <c r="Q7" s="1"/>
    </row>
    <row r="8" spans="1:17" ht="41.25" hidden="1" customHeight="1">
      <c r="A8" s="3" t="s">
        <v>3330</v>
      </c>
      <c r="B8" s="353" t="s">
        <v>3331</v>
      </c>
      <c r="C8" s="351"/>
      <c r="D8" s="1"/>
      <c r="E8" s="1"/>
      <c r="F8" s="1"/>
      <c r="G8" s="1"/>
      <c r="H8" s="1"/>
      <c r="I8" s="1"/>
      <c r="J8" s="1"/>
      <c r="K8" s="1"/>
      <c r="L8" s="1"/>
      <c r="M8" s="1"/>
      <c r="N8" s="1"/>
      <c r="O8" s="1"/>
      <c r="P8" s="1"/>
      <c r="Q8" s="1"/>
    </row>
    <row r="9" spans="1:17" ht="59.25" hidden="1" customHeight="1">
      <c r="A9" s="3" t="s">
        <v>3332</v>
      </c>
      <c r="B9" s="353" t="s">
        <v>3333</v>
      </c>
      <c r="C9" s="351"/>
      <c r="D9" s="1"/>
      <c r="E9" s="1"/>
      <c r="F9" s="1"/>
      <c r="G9" s="1"/>
      <c r="H9" s="1"/>
      <c r="I9" s="1"/>
      <c r="J9" s="1"/>
      <c r="K9" s="1"/>
      <c r="L9" s="1"/>
      <c r="M9" s="1"/>
      <c r="N9" s="1"/>
      <c r="O9" s="1"/>
      <c r="P9" s="1"/>
      <c r="Q9" s="1"/>
    </row>
    <row r="10" spans="1:17" ht="61.5" hidden="1" customHeight="1">
      <c r="A10" s="3" t="s">
        <v>3332</v>
      </c>
      <c r="B10" s="353" t="s">
        <v>3334</v>
      </c>
      <c r="C10" s="351"/>
      <c r="D10" s="1"/>
      <c r="E10" s="1"/>
      <c r="F10" s="1"/>
      <c r="G10" s="1"/>
      <c r="H10" s="1"/>
      <c r="I10" s="1"/>
      <c r="J10" s="1"/>
      <c r="K10" s="1"/>
      <c r="L10" s="1"/>
      <c r="M10" s="1"/>
      <c r="N10" s="1"/>
      <c r="O10" s="1"/>
      <c r="P10" s="1"/>
      <c r="Q10" s="1"/>
    </row>
    <row r="11" spans="1:17" ht="43.5" hidden="1" customHeight="1">
      <c r="A11" s="3" t="s">
        <v>3332</v>
      </c>
      <c r="B11" s="353" t="s">
        <v>3335</v>
      </c>
      <c r="C11" s="351"/>
      <c r="D11" s="1"/>
      <c r="E11" s="1"/>
      <c r="F11" s="1"/>
      <c r="G11" s="1"/>
      <c r="H11" s="1"/>
      <c r="I11" s="1"/>
      <c r="J11" s="1"/>
      <c r="K11" s="1"/>
      <c r="L11" s="1"/>
      <c r="M11" s="1"/>
      <c r="N11" s="1"/>
      <c r="O11" s="1"/>
      <c r="P11" s="1"/>
      <c r="Q11" s="1"/>
    </row>
    <row r="12" spans="1:17" ht="27.75" hidden="1" customHeight="1">
      <c r="A12" s="3" t="s">
        <v>3336</v>
      </c>
      <c r="B12" s="353" t="s">
        <v>3337</v>
      </c>
      <c r="C12" s="351"/>
      <c r="D12" s="1"/>
      <c r="E12" s="1"/>
      <c r="F12" s="1"/>
      <c r="G12" s="1"/>
      <c r="H12" s="1"/>
      <c r="I12" s="1"/>
      <c r="J12" s="1"/>
      <c r="K12" s="1"/>
      <c r="L12" s="1"/>
      <c r="M12" s="1"/>
      <c r="N12" s="1"/>
      <c r="O12" s="1"/>
      <c r="P12" s="1"/>
      <c r="Q12" s="1"/>
    </row>
    <row r="13" spans="1:17" ht="27.75" hidden="1" customHeight="1">
      <c r="A13" s="3" t="s">
        <v>3338</v>
      </c>
      <c r="B13" s="353" t="s">
        <v>3339</v>
      </c>
      <c r="C13" s="351"/>
      <c r="D13" s="1"/>
      <c r="E13" s="1"/>
      <c r="F13" s="1"/>
      <c r="G13" s="1"/>
      <c r="H13" s="1"/>
      <c r="I13" s="1"/>
      <c r="J13" s="1"/>
      <c r="K13" s="1"/>
      <c r="L13" s="1"/>
      <c r="M13" s="1"/>
      <c r="N13" s="1"/>
      <c r="O13" s="1"/>
      <c r="P13" s="1"/>
      <c r="Q13" s="1"/>
    </row>
    <row r="14" spans="1:17" ht="45.75" hidden="1" customHeight="1">
      <c r="A14" s="3" t="s">
        <v>3340</v>
      </c>
      <c r="B14" s="353" t="s">
        <v>3341</v>
      </c>
      <c r="C14" s="351"/>
      <c r="D14" s="1"/>
      <c r="E14" s="1"/>
      <c r="F14" s="1"/>
      <c r="G14" s="1"/>
      <c r="H14" s="1"/>
      <c r="I14" s="1"/>
      <c r="J14" s="1"/>
      <c r="K14" s="1"/>
      <c r="L14" s="1"/>
      <c r="M14" s="1"/>
      <c r="N14" s="1"/>
      <c r="O14" s="1"/>
      <c r="P14" s="1"/>
      <c r="Q14" s="1"/>
    </row>
    <row r="15" spans="1:17" ht="45.75" hidden="1" customHeight="1">
      <c r="A15" s="3" t="s">
        <v>3342</v>
      </c>
      <c r="B15" s="353" t="s">
        <v>3343</v>
      </c>
      <c r="C15" s="351"/>
      <c r="D15" s="1"/>
      <c r="E15" s="1"/>
      <c r="F15" s="1"/>
      <c r="G15" s="1"/>
      <c r="H15" s="1"/>
      <c r="I15" s="1"/>
      <c r="J15" s="1"/>
      <c r="K15" s="1"/>
      <c r="L15" s="1"/>
      <c r="M15" s="1"/>
      <c r="N15" s="1"/>
      <c r="O15" s="1"/>
      <c r="P15" s="1"/>
      <c r="Q15" s="1"/>
    </row>
    <row r="16" spans="1:17" ht="51" hidden="1" customHeight="1">
      <c r="A16" s="3" t="s">
        <v>3344</v>
      </c>
      <c r="B16" s="353" t="s">
        <v>3345</v>
      </c>
      <c r="C16" s="351"/>
      <c r="D16" s="1"/>
      <c r="E16" s="1"/>
      <c r="F16" s="1"/>
      <c r="G16" s="1"/>
      <c r="H16" s="1"/>
      <c r="I16" s="1"/>
      <c r="J16" s="1"/>
      <c r="K16" s="1"/>
      <c r="L16" s="1"/>
      <c r="M16" s="1"/>
      <c r="N16" s="1"/>
      <c r="O16" s="1"/>
      <c r="P16" s="1"/>
      <c r="Q16" s="1"/>
    </row>
    <row r="17" spans="1:17" ht="27.75" hidden="1" customHeight="1">
      <c r="A17" s="3" t="s">
        <v>3346</v>
      </c>
      <c r="B17" s="353" t="s">
        <v>3347</v>
      </c>
      <c r="C17" s="351"/>
      <c r="D17" s="1"/>
      <c r="E17" s="1"/>
      <c r="F17" s="1"/>
      <c r="G17" s="1"/>
      <c r="H17" s="1"/>
      <c r="I17" s="1"/>
      <c r="J17" s="1"/>
      <c r="K17" s="1"/>
      <c r="L17" s="1"/>
      <c r="M17" s="1"/>
      <c r="N17" s="1"/>
      <c r="O17" s="1"/>
      <c r="P17" s="1"/>
      <c r="Q17" s="1"/>
    </row>
    <row r="18" spans="1:17" ht="27.75" hidden="1" customHeight="1">
      <c r="A18" s="3" t="s">
        <v>3348</v>
      </c>
      <c r="B18" s="353" t="s">
        <v>3349</v>
      </c>
      <c r="C18" s="351"/>
      <c r="D18" s="1"/>
      <c r="E18" s="1"/>
      <c r="F18" s="1"/>
      <c r="G18" s="1"/>
      <c r="H18" s="1"/>
      <c r="I18" s="1"/>
      <c r="J18" s="1"/>
      <c r="K18" s="1"/>
      <c r="L18" s="1"/>
      <c r="M18" s="1"/>
      <c r="N18" s="1"/>
      <c r="O18" s="1"/>
      <c r="P18" s="1"/>
      <c r="Q18" s="1"/>
    </row>
    <row r="19" spans="1:17" ht="45" hidden="1" customHeight="1">
      <c r="A19" s="3" t="s">
        <v>3348</v>
      </c>
      <c r="B19" s="353" t="s">
        <v>3350</v>
      </c>
      <c r="C19" s="351"/>
      <c r="D19" s="1"/>
      <c r="E19" s="1"/>
      <c r="F19" s="1"/>
      <c r="G19" s="1"/>
      <c r="H19" s="1"/>
      <c r="I19" s="1"/>
      <c r="J19" s="1"/>
      <c r="K19" s="1"/>
      <c r="L19" s="1"/>
      <c r="M19" s="1"/>
      <c r="N19" s="1"/>
      <c r="O19" s="1"/>
      <c r="P19" s="1"/>
      <c r="Q19" s="1"/>
    </row>
    <row r="20" spans="1:17" ht="45" hidden="1" customHeight="1">
      <c r="A20" s="3" t="s">
        <v>3351</v>
      </c>
      <c r="B20" s="353" t="s">
        <v>3352</v>
      </c>
      <c r="C20" s="351"/>
      <c r="D20" s="1"/>
      <c r="E20" s="1"/>
      <c r="F20" s="1"/>
      <c r="G20" s="1"/>
      <c r="H20" s="1"/>
      <c r="I20" s="1"/>
      <c r="J20" s="1"/>
      <c r="K20" s="1"/>
      <c r="L20" s="1"/>
      <c r="M20" s="1"/>
      <c r="N20" s="1"/>
      <c r="O20" s="1"/>
      <c r="P20" s="1"/>
      <c r="Q20" s="1"/>
    </row>
    <row r="21" spans="1:17" ht="30" hidden="1" customHeight="1">
      <c r="A21" s="3" t="s">
        <v>3353</v>
      </c>
      <c r="B21" s="353" t="s">
        <v>3354</v>
      </c>
      <c r="C21" s="351"/>
      <c r="D21" s="1"/>
      <c r="E21" s="1"/>
      <c r="F21" s="1"/>
      <c r="G21" s="1"/>
      <c r="H21" s="1"/>
      <c r="I21" s="1"/>
      <c r="J21" s="1"/>
      <c r="K21" s="1"/>
      <c r="L21" s="1"/>
      <c r="M21" s="1"/>
      <c r="N21" s="1"/>
      <c r="O21" s="1"/>
      <c r="P21" s="1"/>
      <c r="Q21" s="1"/>
    </row>
    <row r="22" spans="1:17" ht="30" hidden="1" customHeight="1">
      <c r="A22" s="3" t="s">
        <v>3355</v>
      </c>
      <c r="B22" s="353" t="s">
        <v>3356</v>
      </c>
      <c r="C22" s="351"/>
      <c r="D22" s="1"/>
      <c r="E22" s="1"/>
      <c r="F22" s="1"/>
      <c r="G22" s="1"/>
      <c r="H22" s="1"/>
      <c r="I22" s="1"/>
      <c r="J22" s="1"/>
      <c r="K22" s="1"/>
      <c r="L22" s="1"/>
      <c r="M22" s="1"/>
      <c r="N22" s="1"/>
      <c r="O22" s="1"/>
      <c r="P22" s="1"/>
      <c r="Q22" s="1"/>
    </row>
    <row r="23" spans="1:17" ht="30" hidden="1" customHeight="1">
      <c r="A23" s="3" t="s">
        <v>3357</v>
      </c>
      <c r="B23" s="353" t="s">
        <v>3358</v>
      </c>
      <c r="C23" s="351"/>
      <c r="D23" s="1"/>
      <c r="E23" s="1"/>
      <c r="F23" s="1"/>
      <c r="G23" s="1"/>
      <c r="H23" s="1"/>
      <c r="I23" s="1"/>
      <c r="J23" s="1"/>
      <c r="K23" s="1"/>
      <c r="L23" s="1"/>
      <c r="M23" s="1"/>
      <c r="N23" s="1"/>
      <c r="O23" s="1"/>
      <c r="P23" s="1"/>
      <c r="Q23" s="1"/>
    </row>
    <row r="24" spans="1:17" ht="30" hidden="1" customHeight="1">
      <c r="A24" s="3" t="s">
        <v>3359</v>
      </c>
      <c r="B24" s="353" t="s">
        <v>3360</v>
      </c>
      <c r="C24" s="351"/>
      <c r="D24" s="1"/>
      <c r="E24" s="1"/>
      <c r="F24" s="1"/>
      <c r="G24" s="1"/>
      <c r="H24" s="1"/>
      <c r="I24" s="1"/>
      <c r="J24" s="1"/>
      <c r="K24" s="1"/>
      <c r="L24" s="1"/>
      <c r="M24" s="1"/>
      <c r="N24" s="1"/>
      <c r="O24" s="1"/>
      <c r="P24" s="1"/>
      <c r="Q24" s="1"/>
    </row>
    <row r="25" spans="1:17" ht="30" hidden="1" customHeight="1">
      <c r="A25" s="3" t="s">
        <v>3361</v>
      </c>
      <c r="B25" s="353" t="s">
        <v>3362</v>
      </c>
      <c r="C25" s="351"/>
      <c r="D25" s="1"/>
      <c r="E25" s="1"/>
      <c r="F25" s="1"/>
      <c r="G25" s="1"/>
      <c r="H25" s="1"/>
      <c r="I25" s="1"/>
      <c r="J25" s="1"/>
      <c r="K25" s="1"/>
      <c r="L25" s="1"/>
      <c r="M25" s="1"/>
      <c r="N25" s="1"/>
      <c r="O25" s="1"/>
      <c r="P25" s="1"/>
      <c r="Q25" s="1"/>
    </row>
    <row r="26" spans="1:17" ht="30" hidden="1" customHeight="1">
      <c r="A26" s="3" t="s">
        <v>3363</v>
      </c>
      <c r="B26" s="353" t="s">
        <v>3364</v>
      </c>
      <c r="C26" s="351"/>
      <c r="D26" s="1"/>
      <c r="E26" s="1"/>
      <c r="F26" s="1"/>
      <c r="G26" s="1"/>
      <c r="H26" s="1"/>
      <c r="I26" s="1"/>
      <c r="J26" s="1"/>
      <c r="K26" s="1"/>
      <c r="L26" s="1"/>
      <c r="M26" s="1"/>
      <c r="N26" s="1"/>
      <c r="O26" s="1"/>
      <c r="P26" s="1"/>
      <c r="Q26" s="1"/>
    </row>
    <row r="27" spans="1:17" ht="70.5" hidden="1" customHeight="1">
      <c r="A27" s="3" t="s">
        <v>3365</v>
      </c>
      <c r="B27" s="353" t="s">
        <v>3366</v>
      </c>
      <c r="C27" s="351"/>
      <c r="D27" s="1"/>
      <c r="E27" s="1"/>
      <c r="F27" s="1"/>
      <c r="G27" s="1"/>
      <c r="H27" s="1"/>
      <c r="I27" s="1"/>
      <c r="J27" s="1"/>
      <c r="K27" s="1"/>
      <c r="L27" s="1"/>
      <c r="M27" s="1"/>
      <c r="N27" s="1"/>
      <c r="O27" s="1"/>
      <c r="P27" s="1"/>
      <c r="Q27" s="1"/>
    </row>
    <row r="28" spans="1:17" ht="48" hidden="1" customHeight="1">
      <c r="A28" s="3" t="s">
        <v>3367</v>
      </c>
      <c r="B28" s="353" t="s">
        <v>3368</v>
      </c>
      <c r="C28" s="351"/>
      <c r="D28" s="1"/>
      <c r="E28" s="1"/>
      <c r="F28" s="1"/>
      <c r="G28" s="1"/>
      <c r="H28" s="1"/>
      <c r="I28" s="1"/>
      <c r="J28" s="1"/>
      <c r="K28" s="1"/>
      <c r="L28" s="1"/>
      <c r="M28" s="1"/>
      <c r="N28" s="1"/>
      <c r="O28" s="1"/>
      <c r="P28" s="1"/>
      <c r="Q28" s="1"/>
    </row>
    <row r="29" spans="1:17" ht="100.5" hidden="1" customHeight="1">
      <c r="A29" s="3" t="s">
        <v>3369</v>
      </c>
      <c r="B29" s="353" t="s">
        <v>3370</v>
      </c>
      <c r="C29" s="351"/>
      <c r="D29" s="1"/>
      <c r="E29" s="1"/>
      <c r="F29" s="1"/>
      <c r="G29" s="1"/>
      <c r="H29" s="1"/>
      <c r="I29" s="1"/>
      <c r="J29" s="1"/>
      <c r="K29" s="1"/>
      <c r="L29" s="1"/>
      <c r="M29" s="1"/>
      <c r="N29" s="1"/>
      <c r="O29" s="1"/>
      <c r="P29" s="1"/>
      <c r="Q29" s="1"/>
    </row>
    <row r="30" spans="1:17" ht="45" hidden="1" customHeight="1">
      <c r="A30" s="3" t="s">
        <v>3371</v>
      </c>
      <c r="B30" s="353" t="s">
        <v>3372</v>
      </c>
      <c r="C30" s="351"/>
      <c r="D30" s="1"/>
      <c r="E30" s="1"/>
      <c r="F30" s="1"/>
      <c r="G30" s="1"/>
      <c r="H30" s="1"/>
      <c r="I30" s="1"/>
      <c r="J30" s="1"/>
      <c r="K30" s="1"/>
      <c r="L30" s="1"/>
      <c r="M30" s="1"/>
      <c r="N30" s="1"/>
      <c r="O30" s="1"/>
      <c r="P30" s="1"/>
      <c r="Q30" s="1"/>
    </row>
    <row r="31" spans="1:17" ht="45" hidden="1" customHeight="1">
      <c r="A31" s="3" t="s">
        <v>3373</v>
      </c>
      <c r="B31" s="353" t="s">
        <v>3374</v>
      </c>
      <c r="C31" s="351"/>
      <c r="D31" s="1"/>
      <c r="E31" s="1"/>
      <c r="F31" s="1"/>
      <c r="G31" s="1"/>
      <c r="H31" s="1"/>
      <c r="I31" s="1"/>
      <c r="J31" s="1"/>
      <c r="K31" s="1"/>
      <c r="L31" s="1"/>
      <c r="M31" s="1"/>
      <c r="N31" s="1"/>
      <c r="O31" s="1"/>
      <c r="P31" s="1"/>
      <c r="Q31" s="1"/>
    </row>
    <row r="32" spans="1:17" ht="45" hidden="1" customHeight="1">
      <c r="A32" s="3" t="s">
        <v>3375</v>
      </c>
      <c r="B32" s="353" t="s">
        <v>3376</v>
      </c>
      <c r="C32" s="351"/>
      <c r="D32" s="1"/>
      <c r="E32" s="1"/>
      <c r="F32" s="1"/>
      <c r="G32" s="1"/>
      <c r="H32" s="1"/>
      <c r="I32" s="1"/>
      <c r="J32" s="1"/>
      <c r="K32" s="1"/>
      <c r="L32" s="1"/>
      <c r="M32" s="1"/>
      <c r="N32" s="1"/>
      <c r="O32" s="1"/>
      <c r="P32" s="1"/>
      <c r="Q32" s="1"/>
    </row>
    <row r="33" spans="1:17" ht="72" hidden="1" customHeight="1">
      <c r="A33" s="3" t="s">
        <v>3377</v>
      </c>
      <c r="B33" s="353" t="s">
        <v>3378</v>
      </c>
      <c r="C33" s="351"/>
      <c r="D33" s="1"/>
      <c r="E33" s="1"/>
      <c r="F33" s="1"/>
      <c r="G33" s="1"/>
      <c r="H33" s="1"/>
      <c r="I33" s="1"/>
      <c r="J33" s="1"/>
      <c r="K33" s="1"/>
      <c r="L33" s="1"/>
      <c r="M33" s="1"/>
      <c r="N33" s="1"/>
      <c r="O33" s="1"/>
      <c r="P33" s="1"/>
      <c r="Q33" s="1"/>
    </row>
    <row r="34" spans="1:17" ht="79.5" hidden="1" customHeight="1">
      <c r="A34" s="3" t="s">
        <v>3379</v>
      </c>
      <c r="B34" s="353" t="s">
        <v>3380</v>
      </c>
      <c r="C34" s="351"/>
      <c r="D34" s="1"/>
      <c r="E34" s="1"/>
      <c r="F34" s="1"/>
      <c r="G34" s="1"/>
      <c r="H34" s="1"/>
      <c r="I34" s="1"/>
      <c r="J34" s="1"/>
      <c r="K34" s="1"/>
      <c r="L34" s="1"/>
      <c r="M34" s="1"/>
      <c r="N34" s="1"/>
      <c r="O34" s="1"/>
      <c r="P34" s="1"/>
      <c r="Q34" s="1"/>
    </row>
    <row r="35" spans="1:17" ht="70.5" hidden="1" customHeight="1">
      <c r="A35" s="3" t="s">
        <v>3381</v>
      </c>
      <c r="B35" s="353" t="s">
        <v>3382</v>
      </c>
      <c r="C35" s="351"/>
      <c r="D35" s="1"/>
      <c r="E35" s="1"/>
      <c r="F35" s="1"/>
      <c r="G35" s="1"/>
      <c r="H35" s="1"/>
      <c r="I35" s="1"/>
      <c r="J35" s="1"/>
      <c r="K35" s="1"/>
      <c r="L35" s="1"/>
      <c r="M35" s="1"/>
      <c r="N35" s="1"/>
      <c r="O35" s="1"/>
      <c r="P35" s="1"/>
      <c r="Q35" s="1"/>
    </row>
    <row r="36" spans="1:17" ht="45.75" hidden="1" customHeight="1">
      <c r="A36" s="3" t="s">
        <v>3383</v>
      </c>
      <c r="B36" s="353" t="s">
        <v>3384</v>
      </c>
      <c r="C36" s="351"/>
      <c r="D36" s="1"/>
      <c r="E36" s="1"/>
      <c r="F36" s="1"/>
      <c r="G36" s="1"/>
      <c r="H36" s="1"/>
      <c r="I36" s="1"/>
      <c r="J36" s="1"/>
      <c r="K36" s="1"/>
      <c r="L36" s="1"/>
      <c r="M36" s="1"/>
      <c r="N36" s="1"/>
      <c r="O36" s="1"/>
      <c r="P36" s="1"/>
      <c r="Q36" s="1"/>
    </row>
    <row r="37" spans="1:17" ht="54.75" hidden="1" customHeight="1">
      <c r="A37" s="3" t="s">
        <v>3385</v>
      </c>
      <c r="B37" s="353" t="s">
        <v>3386</v>
      </c>
      <c r="C37" s="351"/>
      <c r="D37" s="1"/>
      <c r="E37" s="1"/>
      <c r="F37" s="1"/>
      <c r="G37" s="1"/>
      <c r="H37" s="1"/>
      <c r="I37" s="1"/>
      <c r="J37" s="1"/>
      <c r="K37" s="1"/>
      <c r="L37" s="1"/>
      <c r="M37" s="1"/>
      <c r="N37" s="1"/>
      <c r="O37" s="1"/>
      <c r="P37" s="1"/>
      <c r="Q37" s="1"/>
    </row>
    <row r="38" spans="1:17" ht="37.5" hidden="1" customHeight="1">
      <c r="A38" s="3" t="s">
        <v>3387</v>
      </c>
      <c r="B38" s="353" t="s">
        <v>3388</v>
      </c>
      <c r="C38" s="351"/>
      <c r="D38" s="1"/>
      <c r="E38" s="1"/>
      <c r="F38" s="1"/>
      <c r="G38" s="1"/>
      <c r="H38" s="1"/>
      <c r="I38" s="1"/>
      <c r="J38" s="1"/>
      <c r="K38" s="1"/>
      <c r="L38" s="1"/>
      <c r="M38" s="1"/>
      <c r="N38" s="1"/>
      <c r="O38" s="1"/>
      <c r="P38" s="1"/>
      <c r="Q38" s="1"/>
    </row>
    <row r="39" spans="1:17" ht="61.5" hidden="1" customHeight="1">
      <c r="A39" s="3" t="s">
        <v>3389</v>
      </c>
      <c r="B39" s="353" t="s">
        <v>3390</v>
      </c>
      <c r="C39" s="351"/>
      <c r="D39" s="1"/>
      <c r="E39" s="1"/>
      <c r="F39" s="1"/>
      <c r="G39" s="1"/>
      <c r="H39" s="1"/>
      <c r="I39" s="1"/>
      <c r="J39" s="1"/>
      <c r="K39" s="1"/>
      <c r="L39" s="1"/>
      <c r="M39" s="1"/>
      <c r="N39" s="1"/>
      <c r="O39" s="1"/>
      <c r="P39" s="1"/>
      <c r="Q39" s="1"/>
    </row>
    <row r="40" spans="1:17" ht="53.25" hidden="1" customHeight="1">
      <c r="A40" s="3" t="s">
        <v>3391</v>
      </c>
      <c r="B40" s="353" t="s">
        <v>3392</v>
      </c>
      <c r="C40" s="351"/>
      <c r="D40" s="1"/>
      <c r="E40" s="1"/>
      <c r="F40" s="1"/>
      <c r="G40" s="1"/>
      <c r="H40" s="1"/>
      <c r="I40" s="1"/>
      <c r="J40" s="1"/>
      <c r="K40" s="1"/>
      <c r="L40" s="1"/>
      <c r="M40" s="1"/>
      <c r="N40" s="1"/>
      <c r="O40" s="1"/>
      <c r="P40" s="1"/>
      <c r="Q40" s="1"/>
    </row>
    <row r="41" spans="1:17" ht="73.5" hidden="1" customHeight="1">
      <c r="A41" s="3" t="s">
        <v>3393</v>
      </c>
      <c r="B41" s="353" t="s">
        <v>3394</v>
      </c>
      <c r="C41" s="351"/>
      <c r="D41" s="1"/>
      <c r="E41" s="1"/>
      <c r="F41" s="1"/>
      <c r="G41" s="1"/>
      <c r="H41" s="1"/>
      <c r="I41" s="1"/>
      <c r="J41" s="1"/>
      <c r="K41" s="1"/>
      <c r="L41" s="1"/>
      <c r="M41" s="1"/>
      <c r="N41" s="1"/>
      <c r="O41" s="1"/>
      <c r="P41" s="1"/>
      <c r="Q41" s="1"/>
    </row>
    <row r="42" spans="1:17" ht="57.75" hidden="1" customHeight="1">
      <c r="A42" s="3" t="s">
        <v>3395</v>
      </c>
      <c r="B42" s="353" t="s">
        <v>3396</v>
      </c>
      <c r="C42" s="351"/>
      <c r="D42" s="1"/>
      <c r="E42" s="1"/>
      <c r="F42" s="1"/>
      <c r="G42" s="1"/>
      <c r="H42" s="1"/>
      <c r="I42" s="1"/>
      <c r="J42" s="1"/>
      <c r="K42" s="1"/>
      <c r="L42" s="1"/>
      <c r="M42" s="1"/>
      <c r="N42" s="1"/>
      <c r="O42" s="1"/>
      <c r="P42" s="1"/>
      <c r="Q42" s="1"/>
    </row>
    <row r="43" spans="1:17" ht="84" hidden="1" customHeight="1">
      <c r="A43" s="3" t="s">
        <v>3397</v>
      </c>
      <c r="B43" s="353" t="s">
        <v>3398</v>
      </c>
      <c r="C43" s="351"/>
      <c r="D43" s="1"/>
      <c r="E43" s="1"/>
      <c r="F43" s="1"/>
      <c r="G43" s="1"/>
      <c r="H43" s="1"/>
      <c r="I43" s="1"/>
      <c r="J43" s="1"/>
      <c r="K43" s="1"/>
      <c r="L43" s="1"/>
      <c r="M43" s="1"/>
      <c r="N43" s="1"/>
      <c r="O43" s="1"/>
      <c r="P43" s="1"/>
      <c r="Q43" s="1"/>
    </row>
    <row r="44" spans="1:17" ht="48" hidden="1" customHeight="1">
      <c r="A44" s="3" t="s">
        <v>3399</v>
      </c>
      <c r="B44" s="353" t="s">
        <v>3400</v>
      </c>
      <c r="C44" s="351"/>
      <c r="D44" s="1"/>
      <c r="E44" s="1"/>
      <c r="F44" s="1"/>
      <c r="G44" s="1"/>
      <c r="H44" s="1"/>
      <c r="I44" s="1"/>
      <c r="J44" s="1"/>
      <c r="K44" s="1"/>
      <c r="L44" s="1"/>
      <c r="M44" s="1"/>
      <c r="N44" s="1"/>
      <c r="O44" s="1"/>
      <c r="P44" s="1"/>
      <c r="Q44" s="1"/>
    </row>
    <row r="45" spans="1:17" ht="57" hidden="1" customHeight="1">
      <c r="A45" s="3" t="s">
        <v>3401</v>
      </c>
      <c r="B45" s="353" t="s">
        <v>3402</v>
      </c>
      <c r="C45" s="351"/>
      <c r="D45" s="1"/>
      <c r="E45" s="1"/>
      <c r="F45" s="1"/>
      <c r="G45" s="1"/>
      <c r="H45" s="1"/>
      <c r="I45" s="1"/>
      <c r="J45" s="1"/>
      <c r="K45" s="1"/>
      <c r="L45" s="1"/>
      <c r="M45" s="1"/>
      <c r="N45" s="1"/>
      <c r="O45" s="1"/>
      <c r="P45" s="1"/>
      <c r="Q45" s="1"/>
    </row>
    <row r="46" spans="1:17" ht="73.5" hidden="1" customHeight="1">
      <c r="A46" s="3" t="s">
        <v>3403</v>
      </c>
      <c r="B46" s="353" t="s">
        <v>3404</v>
      </c>
      <c r="C46" s="351"/>
      <c r="D46" s="4"/>
      <c r="E46" s="1"/>
      <c r="F46" s="1"/>
      <c r="G46" s="1"/>
      <c r="H46" s="1"/>
      <c r="I46" s="1"/>
      <c r="J46" s="1"/>
      <c r="K46" s="1"/>
      <c r="L46" s="1"/>
      <c r="M46" s="1"/>
      <c r="N46" s="1"/>
      <c r="O46" s="1"/>
      <c r="P46" s="1"/>
      <c r="Q46" s="1"/>
    </row>
    <row r="47" spans="1:17" ht="66" hidden="1" customHeight="1">
      <c r="A47" s="5" t="s">
        <v>3405</v>
      </c>
      <c r="B47" s="354" t="s">
        <v>3406</v>
      </c>
      <c r="C47" s="354"/>
      <c r="D47" s="1"/>
      <c r="E47" s="1"/>
      <c r="F47" s="1"/>
      <c r="G47" s="1"/>
      <c r="H47" s="1"/>
      <c r="I47" s="1"/>
      <c r="J47" s="1"/>
      <c r="K47" s="1"/>
      <c r="L47" s="1"/>
      <c r="M47" s="1"/>
      <c r="N47" s="1"/>
      <c r="O47" s="1"/>
      <c r="P47" s="1"/>
      <c r="Q47" s="1"/>
    </row>
    <row r="48" spans="1:17" ht="123.75" customHeight="1">
      <c r="A48" s="5" t="s">
        <v>3407</v>
      </c>
      <c r="B48" s="355" t="s">
        <v>3408</v>
      </c>
      <c r="C48" s="356"/>
      <c r="D48" s="1"/>
      <c r="E48" s="1"/>
      <c r="F48" s="1"/>
      <c r="G48" s="1"/>
      <c r="H48" s="1"/>
      <c r="I48" s="1"/>
      <c r="J48" s="1"/>
      <c r="K48" s="1"/>
      <c r="L48" s="1"/>
      <c r="M48" s="1"/>
      <c r="N48" s="1"/>
      <c r="O48" s="1"/>
      <c r="P48" s="1"/>
      <c r="Q48" s="1"/>
    </row>
    <row r="49" spans="1:17" ht="34.5" customHeight="1">
      <c r="A49" s="5" t="s">
        <v>3409</v>
      </c>
      <c r="B49" s="355" t="s">
        <v>3410</v>
      </c>
      <c r="C49" s="356"/>
      <c r="D49" s="1"/>
      <c r="E49" s="1"/>
      <c r="F49" s="1"/>
      <c r="G49" s="1"/>
      <c r="H49" s="1"/>
      <c r="I49" s="1"/>
      <c r="J49" s="1"/>
      <c r="K49" s="1"/>
      <c r="L49" s="1"/>
      <c r="M49" s="1"/>
      <c r="N49" s="1"/>
      <c r="O49" s="1"/>
      <c r="P49" s="1"/>
      <c r="Q49" s="1"/>
    </row>
    <row r="50" spans="1:17" ht="34.5" customHeight="1">
      <c r="A50" s="5" t="s">
        <v>3411</v>
      </c>
      <c r="B50" s="355" t="s">
        <v>3412</v>
      </c>
      <c r="C50" s="356"/>
      <c r="D50" s="1"/>
      <c r="E50" s="1"/>
      <c r="F50" s="1"/>
      <c r="G50" s="1"/>
      <c r="H50" s="1"/>
      <c r="I50" s="1"/>
      <c r="J50" s="1"/>
      <c r="K50" s="1"/>
      <c r="L50" s="1"/>
      <c r="M50" s="1"/>
      <c r="N50" s="1"/>
      <c r="O50" s="1"/>
      <c r="P50" s="1"/>
      <c r="Q50" s="1"/>
    </row>
    <row r="51" spans="1:17" ht="31.5" customHeight="1">
      <c r="A51" s="6" t="s">
        <v>3413</v>
      </c>
      <c r="B51" s="353" t="s">
        <v>3414</v>
      </c>
      <c r="C51" s="351"/>
      <c r="D51" s="1"/>
      <c r="E51" s="1"/>
      <c r="F51" s="1"/>
      <c r="G51" s="1"/>
      <c r="H51" s="1"/>
      <c r="I51" s="1"/>
      <c r="J51" s="1"/>
      <c r="K51" s="1"/>
      <c r="L51" s="1"/>
      <c r="M51" s="1"/>
      <c r="N51" s="1"/>
      <c r="O51" s="1"/>
      <c r="P51" s="1"/>
      <c r="Q51" s="1"/>
    </row>
    <row r="52" spans="1:17" ht="31.5" customHeight="1">
      <c r="A52" s="6" t="s">
        <v>3415</v>
      </c>
      <c r="B52" s="353" t="s">
        <v>3416</v>
      </c>
      <c r="C52" s="351"/>
      <c r="D52" s="1"/>
      <c r="E52" s="1"/>
      <c r="F52" s="1"/>
      <c r="G52" s="1"/>
      <c r="H52" s="1"/>
      <c r="I52" s="1"/>
      <c r="J52" s="1"/>
      <c r="K52" s="1"/>
      <c r="L52" s="1"/>
      <c r="M52" s="1"/>
      <c r="N52" s="1"/>
      <c r="O52" s="1"/>
      <c r="P52" s="1"/>
      <c r="Q52" s="1"/>
    </row>
    <row r="53" spans="1:17" ht="31.5" customHeight="1">
      <c r="A53" s="6" t="s">
        <v>3417</v>
      </c>
      <c r="B53" s="357" t="s">
        <v>3418</v>
      </c>
      <c r="C53" s="358"/>
      <c r="D53" s="1"/>
      <c r="E53" s="1"/>
      <c r="F53" s="1"/>
      <c r="G53" s="1"/>
      <c r="H53" s="1"/>
      <c r="I53" s="1"/>
      <c r="J53" s="1"/>
      <c r="K53" s="1"/>
      <c r="L53" s="1"/>
      <c r="M53" s="1"/>
      <c r="N53" s="1"/>
      <c r="O53" s="1"/>
      <c r="P53" s="1"/>
      <c r="Q53" s="1"/>
    </row>
    <row r="54" spans="1:17" ht="31.5" customHeight="1">
      <c r="A54" s="6" t="s">
        <v>3419</v>
      </c>
      <c r="B54" s="357" t="s">
        <v>3420</v>
      </c>
      <c r="C54" s="358"/>
      <c r="D54" s="1"/>
      <c r="E54" s="1"/>
      <c r="F54" s="1"/>
      <c r="G54" s="1"/>
      <c r="H54" s="1"/>
      <c r="I54" s="1"/>
      <c r="J54" s="1"/>
      <c r="K54" s="1"/>
      <c r="L54" s="1"/>
      <c r="M54" s="1"/>
      <c r="N54" s="1"/>
      <c r="O54" s="1"/>
      <c r="P54" s="1"/>
      <c r="Q54" s="1"/>
    </row>
    <row r="55" spans="1:17" ht="54.6" customHeight="1">
      <c r="A55" s="6" t="s">
        <v>3421</v>
      </c>
      <c r="B55" s="357" t="s">
        <v>3422</v>
      </c>
      <c r="C55" s="358"/>
      <c r="D55" s="1"/>
      <c r="E55" s="1"/>
      <c r="F55" s="1"/>
      <c r="G55" s="1"/>
      <c r="H55" s="1"/>
      <c r="I55" s="1"/>
      <c r="J55" s="1"/>
      <c r="K55" s="1"/>
      <c r="L55" s="1"/>
      <c r="M55" s="1"/>
      <c r="N55" s="1"/>
      <c r="O55" s="1"/>
      <c r="P55" s="1"/>
      <c r="Q55" s="1"/>
    </row>
    <row r="56" spans="1:17" ht="54.6" customHeight="1">
      <c r="A56" s="6" t="s">
        <v>3423</v>
      </c>
      <c r="B56" s="357" t="s">
        <v>3424</v>
      </c>
      <c r="C56" s="358"/>
      <c r="D56" s="1"/>
      <c r="E56" s="1"/>
      <c r="F56" s="1"/>
      <c r="G56" s="1"/>
      <c r="H56" s="1"/>
      <c r="I56" s="1"/>
      <c r="J56" s="1"/>
      <c r="K56" s="1"/>
      <c r="L56" s="1"/>
      <c r="M56" s="1"/>
      <c r="N56" s="1"/>
      <c r="O56" s="1"/>
      <c r="P56" s="1"/>
      <c r="Q56" s="1"/>
    </row>
    <row r="57" spans="1:17" ht="54" customHeight="1">
      <c r="A57" s="6" t="s">
        <v>3425</v>
      </c>
      <c r="B57" s="357" t="s">
        <v>3426</v>
      </c>
      <c r="C57" s="358"/>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Props1.xml><?xml version="1.0" encoding="utf-8"?>
<ds:datastoreItem xmlns:ds="http://schemas.openxmlformats.org/officeDocument/2006/customXml" ds:itemID="{3EC5D8D5-C0AA-4B6D-98FC-EF0AA49A916C}">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Tompojevci</cp:lastModifiedBy>
  <cp:lastPrinted>2025-02-13T13:47:08Z</cp:lastPrinted>
  <dcterms:created xsi:type="dcterms:W3CDTF">2022-04-01T05:14:00Z</dcterms:created>
  <dcterms:modified xsi:type="dcterms:W3CDTF">2025-02-13T13:48:57Z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9C4D8A44C2804A519D033D9402200AD4_12</vt:lpwstr>
  </property>
  <property fmtid="{D5CDD505-2E9C-101B-9397-08002B2CF9AE}" pid="3" name="KSOProductBuildVer">
    <vt:lpwstr>1033-12.2.0.19805</vt:lpwstr>
  </property>
</Properties>
</file>